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300" windowWidth="11340" windowHeight="5430" tabRatio="639" activeTab="1"/>
  </bookViews>
  <sheets>
    <sheet name="chi-kwadrat" sheetId="11" r:id="rId1"/>
    <sheet name="kołmogorowa" sheetId="12" r:id="rId2"/>
    <sheet name="tablica" sheetId="14" r:id="rId3"/>
    <sheet name="chi kwadrat" sheetId="15" r:id="rId4"/>
    <sheet name="zadanie" sheetId="16" r:id="rId5"/>
  </sheets>
  <calcPr calcId="125725"/>
</workbook>
</file>

<file path=xl/calcChain.xml><?xml version="1.0" encoding="utf-8"?>
<calcChain xmlns="http://schemas.openxmlformats.org/spreadsheetml/2006/main">
  <c r="P29" i="15"/>
  <c r="N14" i="12"/>
  <c r="L37"/>
  <c r="L36"/>
  <c r="L21"/>
  <c r="L22"/>
  <c r="L23"/>
  <c r="L24"/>
  <c r="L25"/>
  <c r="L26"/>
  <c r="L27"/>
  <c r="L28"/>
  <c r="L29"/>
  <c r="L30"/>
  <c r="L31"/>
  <c r="L32"/>
  <c r="L33"/>
  <c r="L34"/>
  <c r="L35"/>
  <c r="L20"/>
  <c r="K21"/>
  <c r="K22"/>
  <c r="K23"/>
  <c r="K24"/>
  <c r="K25"/>
  <c r="K26"/>
  <c r="K27"/>
  <c r="K28"/>
  <c r="K29"/>
  <c r="K30"/>
  <c r="K31"/>
  <c r="K32"/>
  <c r="K33"/>
  <c r="K34"/>
  <c r="K35"/>
  <c r="K20"/>
  <c r="J14"/>
  <c r="J13"/>
  <c r="J21"/>
  <c r="J22"/>
  <c r="J23"/>
  <c r="J24"/>
  <c r="J25"/>
  <c r="J26"/>
  <c r="J27"/>
  <c r="J28"/>
  <c r="J29"/>
  <c r="J30"/>
  <c r="J31"/>
  <c r="J32"/>
  <c r="J33"/>
  <c r="J34"/>
  <c r="J35"/>
  <c r="J20"/>
  <c r="I21"/>
  <c r="I22"/>
  <c r="I23"/>
  <c r="I24"/>
  <c r="I25"/>
  <c r="I26"/>
  <c r="I27"/>
  <c r="I28"/>
  <c r="I29"/>
  <c r="I30"/>
  <c r="I31"/>
  <c r="I32"/>
  <c r="I33"/>
  <c r="I34"/>
  <c r="I35"/>
  <c r="I20"/>
  <c r="H22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21"/>
  <c r="H20"/>
  <c r="G20" a="1"/>
  <c r="G20" s="1"/>
  <c r="E31"/>
  <c r="F31" s="1"/>
  <c r="E32" s="1"/>
  <c r="F32" s="1"/>
  <c r="E33" s="1"/>
  <c r="F33" s="1"/>
  <c r="E34" s="1"/>
  <c r="F34" s="1"/>
  <c r="E35" s="1"/>
  <c r="F35" s="1"/>
  <c r="E20"/>
  <c r="F20" s="1"/>
  <c r="E21" s="1"/>
  <c r="F21" s="1"/>
  <c r="E22" s="1"/>
  <c r="F22" s="1"/>
  <c r="E23" s="1"/>
  <c r="F23" s="1"/>
  <c r="E24" s="1"/>
  <c r="F24" s="1"/>
  <c r="E25" s="1"/>
  <c r="F25" s="1"/>
  <c r="E26" s="1"/>
  <c r="F26" s="1"/>
  <c r="E27" s="1"/>
  <c r="F27" s="1"/>
  <c r="E28" s="1"/>
  <c r="F28" s="1"/>
  <c r="E29" s="1"/>
  <c r="F29" s="1"/>
  <c r="E30" s="1"/>
  <c r="F30" s="1"/>
  <c r="E15"/>
  <c r="G15" s="1"/>
  <c r="E14"/>
  <c r="E16" s="1"/>
  <c r="G14" s="1"/>
  <c r="E13"/>
  <c r="G13" s="1"/>
  <c r="Q27" i="15"/>
  <c r="I28"/>
  <c r="M14"/>
  <c r="M15"/>
  <c r="M16"/>
  <c r="M17"/>
  <c r="M18"/>
  <c r="M19"/>
  <c r="M20"/>
  <c r="M21"/>
  <c r="M22"/>
  <c r="M23"/>
  <c r="L15"/>
  <c r="L16"/>
  <c r="L17"/>
  <c r="L18"/>
  <c r="L19"/>
  <c r="L20"/>
  <c r="L21"/>
  <c r="L22"/>
  <c r="L23"/>
  <c r="L14"/>
  <c r="I26"/>
  <c r="D9"/>
  <c r="F9" s="1"/>
  <c r="D8"/>
  <c r="D7"/>
  <c r="F7" s="1"/>
  <c r="D14"/>
  <c r="E14" s="1"/>
  <c r="D10"/>
  <c r="F8" s="1"/>
  <c r="S32" i="11"/>
  <c r="O25"/>
  <c r="O26"/>
  <c r="O27"/>
  <c r="O28"/>
  <c r="O29"/>
  <c r="O24"/>
  <c r="N24"/>
  <c r="N25"/>
  <c r="N26"/>
  <c r="N27"/>
  <c r="N28"/>
  <c r="N29"/>
  <c r="K36"/>
  <c r="K35"/>
  <c r="K33"/>
  <c r="E24"/>
  <c r="F24" s="1"/>
  <c r="E19"/>
  <c r="G19" s="1"/>
  <c r="E18"/>
  <c r="E17"/>
  <c r="G17" s="1"/>
  <c r="G35" i="12" l="1"/>
  <c r="G33"/>
  <c r="G31"/>
  <c r="G29"/>
  <c r="G27"/>
  <c r="G25"/>
  <c r="G23"/>
  <c r="G21"/>
  <c r="G34"/>
  <c r="G32"/>
  <c r="G30"/>
  <c r="G28"/>
  <c r="G26"/>
  <c r="G24"/>
  <c r="G22"/>
  <c r="N22" i="15"/>
  <c r="O22" s="1"/>
  <c r="P22" s="1"/>
  <c r="Q22" s="1"/>
  <c r="N20"/>
  <c r="O20" s="1"/>
  <c r="P20" s="1"/>
  <c r="Q20" s="1"/>
  <c r="N18"/>
  <c r="O18" s="1"/>
  <c r="P18" s="1"/>
  <c r="Q18" s="1"/>
  <c r="N16"/>
  <c r="O16" s="1"/>
  <c r="P16" s="1"/>
  <c r="Q16" s="1"/>
  <c r="N14"/>
  <c r="O14" s="1"/>
  <c r="P14" s="1"/>
  <c r="Q14" s="1"/>
  <c r="N23"/>
  <c r="O23" s="1"/>
  <c r="P23" s="1"/>
  <c r="Q23" s="1"/>
  <c r="N21"/>
  <c r="O21" s="1"/>
  <c r="P21" s="1"/>
  <c r="Q21" s="1"/>
  <c r="N19"/>
  <c r="O19" s="1"/>
  <c r="P19" s="1"/>
  <c r="Q19" s="1"/>
  <c r="N17"/>
  <c r="O17" s="1"/>
  <c r="P17" s="1"/>
  <c r="Q17" s="1"/>
  <c r="N15"/>
  <c r="O15" s="1"/>
  <c r="P15" s="1"/>
  <c r="Q15" s="1"/>
  <c r="Q26" s="1"/>
  <c r="D15"/>
  <c r="E15" s="1"/>
  <c r="D16" s="1"/>
  <c r="E16" s="1"/>
  <c r="P24" i="11"/>
  <c r="Q24" s="1"/>
  <c r="R24" s="1"/>
  <c r="S24" s="1"/>
  <c r="P28"/>
  <c r="Q28" s="1"/>
  <c r="R28" s="1"/>
  <c r="S28" s="1"/>
  <c r="P26"/>
  <c r="Q26" s="1"/>
  <c r="R26" s="1"/>
  <c r="S26" s="1"/>
  <c r="P29"/>
  <c r="Q29" s="1"/>
  <c r="R29" s="1"/>
  <c r="S29" s="1"/>
  <c r="P27"/>
  <c r="Q27" s="1"/>
  <c r="R27" s="1"/>
  <c r="S27" s="1"/>
  <c r="P25"/>
  <c r="Q25" s="1"/>
  <c r="R25" s="1"/>
  <c r="S25" s="1"/>
  <c r="E20"/>
  <c r="G18" s="1"/>
  <c r="E25"/>
  <c r="F25" s="1"/>
  <c r="E26" s="1"/>
  <c r="F26" s="1"/>
  <c r="E27" s="1"/>
  <c r="D17" i="15" l="1"/>
  <c r="E17" s="1"/>
  <c r="S31" i="11"/>
  <c r="F27"/>
  <c r="E28" s="1"/>
  <c r="D18" i="15" l="1"/>
  <c r="E18" s="1"/>
  <c r="F28" i="11"/>
  <c r="D19" i="15" l="1"/>
  <c r="E19" s="1"/>
  <c r="E29" i="11"/>
  <c r="F29" s="1"/>
  <c r="E30" s="1"/>
  <c r="D20" i="15" l="1"/>
  <c r="E20" s="1"/>
  <c r="F30" i="11"/>
  <c r="D21" i="15" l="1"/>
  <c r="E21" s="1"/>
  <c r="E31" i="11"/>
  <c r="F31" s="1"/>
  <c r="E32" s="1"/>
  <c r="D22" i="15" l="1"/>
  <c r="E22" s="1"/>
  <c r="F32" i="11"/>
  <c r="E33" s="1"/>
  <c r="F33" s="1"/>
  <c r="E34" s="1"/>
  <c r="F34" s="1"/>
  <c r="G24" s="1" a="1"/>
  <c r="D23" i="15" l="1"/>
  <c r="E23" s="1"/>
  <c r="G24" i="11"/>
  <c r="G33"/>
  <c r="G29"/>
  <c r="G25"/>
  <c r="G32"/>
  <c r="G28"/>
  <c r="G31"/>
  <c r="G27"/>
  <c r="G34"/>
  <c r="G30"/>
  <c r="G26"/>
  <c r="D24" i="15" l="1"/>
  <c r="E24" s="1"/>
  <c r="D25" s="1"/>
  <c r="E25" s="1"/>
  <c r="D26" s="1"/>
  <c r="E26" s="1"/>
  <c r="D27" s="1"/>
  <c r="E27" s="1"/>
  <c r="F14" s="1" a="1"/>
  <c r="F14" l="1"/>
  <c r="F27"/>
  <c r="F23"/>
  <c r="F19"/>
  <c r="F15"/>
  <c r="F24"/>
  <c r="F20"/>
  <c r="F16"/>
  <c r="F25"/>
  <c r="F21"/>
  <c r="F17"/>
  <c r="F26"/>
  <c r="F22"/>
  <c r="F18"/>
</calcChain>
</file>

<file path=xl/sharedStrings.xml><?xml version="1.0" encoding="utf-8"?>
<sst xmlns="http://schemas.openxmlformats.org/spreadsheetml/2006/main" count="128" uniqueCount="75">
  <si>
    <t>Skocz</t>
  </si>
  <si>
    <t>obw ram</t>
  </si>
  <si>
    <t>lambda</t>
  </si>
  <si>
    <t>ABY ODCZYTAĆ LAMBDA_ALFA Z TABLIC</t>
  </si>
  <si>
    <t>LICZYMY WPIERW Q=1-ALFA I DOPIERO</t>
  </si>
  <si>
    <t>KORZYSTAMY Z TABLIC.</t>
  </si>
  <si>
    <t>}Dotyczy dowolnych rozkładów (ciągłych i dyskretnych)</t>
  </si>
  <si>
    <t>}Próba musi być duża n&gt;30</t>
  </si>
  <si>
    <t xml:space="preserve">}Elementy w próbie podzielone na k klas </t>
  </si>
  <si>
    <t xml:space="preserve">   (x0i, x1i) tak by liczebność ni każdej klasy była co najmniej 8</t>
  </si>
  <si>
    <t>wartośc statystyki</t>
  </si>
  <si>
    <t>testowe:</t>
  </si>
  <si>
    <t>wartość krytyczna odczytujemy z rozkładu CHI kwadrat</t>
  </si>
  <si>
    <t>}Dotyczy rozkładów ciągłych</t>
  </si>
  <si>
    <t xml:space="preserve">}Wyniki próby porządkujemy w wąskie przedziały </t>
  </si>
  <si>
    <t>Q _x001C_</t>
  </si>
  <si>
    <t>Tablice Kołmogorowa</t>
  </si>
  <si>
    <t>Q</t>
  </si>
  <si>
    <t>n</t>
  </si>
  <si>
    <t>r</t>
  </si>
  <si>
    <t>k</t>
  </si>
  <si>
    <t>h</t>
  </si>
  <si>
    <t>lewy</t>
  </si>
  <si>
    <t>Czy rozkład skoczności jest rozkładem Poissona?</t>
  </si>
  <si>
    <t>o k-r-1 stopniach swobody, gdzie r - liczba parametrów rozkładu teoretycznego</t>
  </si>
  <si>
    <t>Xmax</t>
  </si>
  <si>
    <t>Xmin</t>
  </si>
  <si>
    <t>X01</t>
  </si>
  <si>
    <t>prawy</t>
  </si>
  <si>
    <t>ni</t>
  </si>
  <si>
    <t>stopnie sw.</t>
  </si>
  <si>
    <t>alfa</t>
  </si>
  <si>
    <t>srednia</t>
  </si>
  <si>
    <t>odchylenie</t>
  </si>
  <si>
    <t>F0(x0i)</t>
  </si>
  <si>
    <t>F0(x1i)</t>
  </si>
  <si>
    <t>F0(x1i)-F0(x0i)</t>
  </si>
  <si>
    <t>pi</t>
  </si>
  <si>
    <t>npi</t>
  </si>
  <si>
    <t>(npi-ni)2</t>
  </si>
  <si>
    <t>(npi-ni)^2/npi</t>
  </si>
  <si>
    <t>stat. Testowa</t>
  </si>
  <si>
    <t>wartosc krytyczna</t>
  </si>
  <si>
    <t>odrzucamu hipoteze zerowa</t>
  </si>
  <si>
    <t>średnia</t>
  </si>
  <si>
    <t>(npi-ni)^2</t>
  </si>
  <si>
    <t>wart. Stat. Test</t>
  </si>
  <si>
    <t>wart. Krytyczna</t>
  </si>
  <si>
    <t>liczba st. swo.</t>
  </si>
  <si>
    <t>ni skumul.</t>
  </si>
  <si>
    <t>Fn(x)</t>
  </si>
  <si>
    <t>xi</t>
  </si>
  <si>
    <t>x średnia</t>
  </si>
  <si>
    <t>s (odch. Stand.)</t>
  </si>
  <si>
    <t>F0(xi)</t>
  </si>
  <si>
    <t>|Fn(x)-F0(xi)|</t>
  </si>
  <si>
    <t>maksimum</t>
  </si>
  <si>
    <t>war. Stat. Testowej</t>
  </si>
  <si>
    <t>prawy wzór</t>
  </si>
  <si>
    <t>wartość krytyczna</t>
  </si>
  <si>
    <t>odczytane z arkusza tablica</t>
  </si>
  <si>
    <t>Wniosek:</t>
  </si>
  <si>
    <t>Nie ma podstaw do odrzucenia H0 ponieważ war. Stat. Testowej jest mniejsza niż wartość krytyczna.</t>
  </si>
  <si>
    <t>dla alfa = 0,01</t>
  </si>
  <si>
    <t>dla alfa = 0,155</t>
  </si>
  <si>
    <t>Odrzucamy H0</t>
  </si>
  <si>
    <t>W oparciu o dane zawarte w arkuszu Dane sprawdzić, przyjmując poziom istotności alfa=0,01</t>
  </si>
  <si>
    <t>1. rozkładem normalnym -wykonując test chi-kwadrat</t>
  </si>
  <si>
    <t>2. rozkładem Poissona -wykonując test chi-kwadrat</t>
  </si>
  <si>
    <t>3. rozkładem normalnym -wykonując test lambda-Kołmogorowa</t>
  </si>
  <si>
    <t>H0: F(x) ma rozkład normalny z parametrami (z komórek L35 i L36)</t>
  </si>
  <si>
    <t xml:space="preserve">H1: tak nie jest </t>
  </si>
  <si>
    <t>H0: F(x) ma rozkład normalny z parametrami (z komórek K13 i K14)</t>
  </si>
  <si>
    <t>H0: F(x) ma rozkład Poissona z parametrem (z komórki J26)</t>
  </si>
  <si>
    <t xml:space="preserve">czy rozkład wytrzymałości 13-stolatków jest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</si>
</sst>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sz val="9"/>
      <color theme="3" tint="-0.249977111117893"/>
      <name val="Arial CE"/>
      <charset val="238"/>
    </font>
    <font>
      <b/>
      <sz val="9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164" fontId="1" fillId="0" borderId="0" xfId="1" applyNumberFormat="1" applyFont="1" applyBorder="1" applyAlignment="1"/>
    <xf numFmtId="0" fontId="2" fillId="0" borderId="0" xfId="0" applyFont="1"/>
    <xf numFmtId="164" fontId="0" fillId="0" borderId="0" xfId="0" applyNumberFormat="1"/>
    <xf numFmtId="0" fontId="3" fillId="2" borderId="0" xfId="0" applyFont="1" applyFill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4" fillId="3" borderId="1" xfId="0" applyFont="1" applyFill="1" applyBorder="1"/>
    <xf numFmtId="0" fontId="4" fillId="3" borderId="4" xfId="0" applyFont="1" applyFill="1" applyBorder="1"/>
    <xf numFmtId="0" fontId="4" fillId="0" borderId="0" xfId="0" applyFont="1"/>
    <xf numFmtId="0" fontId="5" fillId="4" borderId="9" xfId="0" applyFont="1" applyFill="1" applyBorder="1"/>
    <xf numFmtId="0" fontId="5" fillId="5" borderId="9" xfId="0" applyFont="1" applyFill="1" applyBorder="1"/>
    <xf numFmtId="0" fontId="6" fillId="4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/>
    <xf numFmtId="0" fontId="0" fillId="0" borderId="0" xfId="0" quotePrefix="1"/>
    <xf numFmtId="0" fontId="0" fillId="0" borderId="14" xfId="0" applyFill="1" applyBorder="1"/>
    <xf numFmtId="0" fontId="0" fillId="0" borderId="0" xfId="0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9" xfId="0" applyNumberFormat="1" applyBorder="1"/>
    <xf numFmtId="0" fontId="0" fillId="0" borderId="16" xfId="0" applyBorder="1" applyAlignment="1">
      <alignment horizontal="center" vertical="center"/>
    </xf>
    <xf numFmtId="0" fontId="0" fillId="0" borderId="15" xfId="0" applyBorder="1"/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7" xfId="0" applyFont="1" applyBorder="1"/>
    <xf numFmtId="0" fontId="2" fillId="0" borderId="18" xfId="0" applyFont="1" applyFill="1" applyBorder="1"/>
    <xf numFmtId="0" fontId="2" fillId="0" borderId="19" xfId="0" applyFont="1" applyBorder="1"/>
    <xf numFmtId="0" fontId="2" fillId="0" borderId="0" xfId="0" applyFont="1" applyFill="1" applyBorder="1"/>
    <xf numFmtId="0" fontId="0" fillId="0" borderId="9" xfId="0" applyBorder="1" applyAlignment="1">
      <alignment horizontal="center" vertical="center"/>
    </xf>
    <xf numFmtId="0" fontId="0" fillId="6" borderId="9" xfId="0" applyFill="1" applyBorder="1"/>
    <xf numFmtId="0" fontId="4" fillId="6" borderId="9" xfId="0" applyFont="1" applyFill="1" applyBorder="1"/>
    <xf numFmtId="0" fontId="2" fillId="0" borderId="0" xfId="0" applyFont="1" applyAlignment="1">
      <alignment horizontal="center"/>
    </xf>
    <xf numFmtId="0" fontId="0" fillId="0" borderId="10" xfId="0" applyBorder="1"/>
  </cellXfs>
  <cellStyles count="2">
    <cellStyle name="Normalny" xfId="0" builtinId="0"/>
    <cellStyle name="Normalny_AWF_fem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13</xdr:col>
      <xdr:colOff>330273</xdr:colOff>
      <xdr:row>5</xdr:row>
      <xdr:rowOff>34894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250" t="65451" r="37417" b="17913"/>
        <a:stretch>
          <a:fillRect/>
        </a:stretch>
      </xdr:blipFill>
      <xdr:spPr bwMode="auto">
        <a:xfrm>
          <a:off x="6219825" y="0"/>
          <a:ext cx="2035248" cy="80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104775</xdr:rowOff>
    </xdr:from>
    <xdr:to>
      <xdr:col>11</xdr:col>
      <xdr:colOff>240990</xdr:colOff>
      <xdr:row>3</xdr:row>
      <xdr:rowOff>139704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588" t="24200" r="39763" b="64743"/>
        <a:stretch>
          <a:fillRect/>
        </a:stretch>
      </xdr:blipFill>
      <xdr:spPr bwMode="auto">
        <a:xfrm>
          <a:off x="5543550" y="104775"/>
          <a:ext cx="2405966" cy="49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238124</xdr:colOff>
      <xdr:row>0</xdr:row>
      <xdr:rowOff>137380</xdr:rowOff>
    </xdr:from>
    <xdr:to>
      <xdr:col>14</xdr:col>
      <xdr:colOff>374021</xdr:colOff>
      <xdr:row>3</xdr:row>
      <xdr:rowOff>147700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588" t="35257" r="53938" b="53686"/>
        <a:stretch>
          <a:fillRect/>
        </a:stretch>
      </xdr:blipFill>
      <xdr:spPr bwMode="auto">
        <a:xfrm>
          <a:off x="7791449" y="137380"/>
          <a:ext cx="1355097" cy="467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9"/>
  <sheetViews>
    <sheetView topLeftCell="C11" zoomScale="110" zoomScaleNormal="110" workbookViewId="0">
      <selection activeCell="L36" sqref="L36"/>
    </sheetView>
  </sheetViews>
  <sheetFormatPr defaultRowHeight="12"/>
  <cols>
    <col min="7" max="7" width="15.28515625" customWidth="1"/>
    <col min="16" max="16" width="11.85546875" customWidth="1"/>
    <col min="18" max="18" width="10.7109375" customWidth="1"/>
    <col min="19" max="19" width="10.140625" customWidth="1"/>
  </cols>
  <sheetData>
    <row r="1" spans="1:15" ht="12.75" thickBot="1">
      <c r="A1" t="s">
        <v>1</v>
      </c>
    </row>
    <row r="2" spans="1:15">
      <c r="A2" s="3">
        <v>21.5</v>
      </c>
      <c r="C2" s="15" t="s">
        <v>6</v>
      </c>
      <c r="D2" s="7"/>
      <c r="E2" s="7"/>
      <c r="F2" s="7"/>
      <c r="G2" s="7"/>
      <c r="H2" s="7"/>
      <c r="I2" s="7" t="s">
        <v>10</v>
      </c>
      <c r="J2" s="7"/>
      <c r="K2" s="7"/>
      <c r="L2" s="7"/>
      <c r="M2" s="7"/>
      <c r="N2" s="7"/>
      <c r="O2" s="8"/>
    </row>
    <row r="3" spans="1:15">
      <c r="A3" s="3">
        <v>22.5</v>
      </c>
      <c r="C3" s="16" t="s">
        <v>7</v>
      </c>
      <c r="D3" s="9"/>
      <c r="E3" s="9"/>
      <c r="F3" s="9"/>
      <c r="G3" s="9"/>
      <c r="H3" s="9"/>
      <c r="I3" s="9" t="s">
        <v>11</v>
      </c>
      <c r="J3" s="9"/>
      <c r="K3" s="9"/>
      <c r="L3" s="9"/>
      <c r="M3" s="9"/>
      <c r="N3" s="9"/>
      <c r="O3" s="10"/>
    </row>
    <row r="4" spans="1:15">
      <c r="A4" s="3">
        <v>19</v>
      </c>
      <c r="C4" s="16" t="s">
        <v>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>
      <c r="A5" s="3">
        <v>25.5</v>
      </c>
      <c r="C5" s="16" t="s">
        <v>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>
      <c r="A6" s="3">
        <v>20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>
      <c r="A7" s="3">
        <v>21</v>
      </c>
      <c r="C7" s="11"/>
      <c r="D7" s="9"/>
      <c r="E7" s="9"/>
      <c r="F7" s="9"/>
      <c r="G7" s="9"/>
      <c r="H7" s="9"/>
      <c r="I7" s="9" t="s">
        <v>12</v>
      </c>
      <c r="J7" s="9"/>
      <c r="K7" s="9"/>
      <c r="L7" s="9"/>
      <c r="M7" s="9"/>
      <c r="N7" s="9"/>
      <c r="O7" s="10"/>
    </row>
    <row r="8" spans="1:15">
      <c r="A8" s="3">
        <v>20.5</v>
      </c>
      <c r="C8" s="11"/>
      <c r="D8" s="9"/>
      <c r="E8" s="9"/>
      <c r="F8" s="9"/>
      <c r="G8" s="9"/>
      <c r="H8" s="9"/>
      <c r="I8" s="9" t="s">
        <v>24</v>
      </c>
      <c r="J8" s="9"/>
      <c r="K8" s="9"/>
      <c r="L8" s="9"/>
      <c r="M8" s="9"/>
      <c r="N8" s="9"/>
      <c r="O8" s="10"/>
    </row>
    <row r="9" spans="1:15">
      <c r="A9" s="3">
        <v>22.5</v>
      </c>
      <c r="C9" s="1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ht="12.75" thickBot="1">
      <c r="A10" s="3">
        <v>20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>
      <c r="A11" s="3">
        <v>20</v>
      </c>
    </row>
    <row r="12" spans="1:15">
      <c r="A12" s="3"/>
    </row>
    <row r="13" spans="1:15">
      <c r="A13" s="3"/>
      <c r="D13" t="s">
        <v>70</v>
      </c>
      <c r="J13" t="s">
        <v>71</v>
      </c>
    </row>
    <row r="14" spans="1:15">
      <c r="A14" s="3"/>
    </row>
    <row r="15" spans="1:15">
      <c r="A15" s="3"/>
    </row>
    <row r="16" spans="1:15">
      <c r="A16" s="3">
        <v>20</v>
      </c>
    </row>
    <row r="17" spans="1:19">
      <c r="A17" s="3">
        <v>19</v>
      </c>
      <c r="D17" s="23" t="s">
        <v>18</v>
      </c>
      <c r="E17">
        <f>COUNT(A2:A129)</f>
        <v>124</v>
      </c>
      <c r="F17" s="23" t="s">
        <v>20</v>
      </c>
      <c r="G17">
        <f>SQRT(E17)</f>
        <v>11.135528725660043</v>
      </c>
      <c r="H17" s="52">
        <v>9</v>
      </c>
    </row>
    <row r="18" spans="1:19">
      <c r="A18" s="3">
        <v>23</v>
      </c>
      <c r="D18" s="23" t="s">
        <v>25</v>
      </c>
      <c r="E18" s="24">
        <f>MAX(A2:A129)</f>
        <v>29</v>
      </c>
      <c r="F18" s="23" t="s">
        <v>21</v>
      </c>
      <c r="G18">
        <f>E20/H17</f>
        <v>1.4444444444444444</v>
      </c>
      <c r="H18" s="52">
        <v>1.7</v>
      </c>
    </row>
    <row r="19" spans="1:19">
      <c r="A19" s="3">
        <v>24</v>
      </c>
      <c r="D19" s="23" t="s">
        <v>26</v>
      </c>
      <c r="E19" s="24">
        <f>MIN(A2:A129)</f>
        <v>16</v>
      </c>
      <c r="F19" s="23" t="s">
        <v>27</v>
      </c>
      <c r="G19">
        <f>E19-(H18/2)</f>
        <v>15.15</v>
      </c>
      <c r="H19" s="52">
        <v>15.3</v>
      </c>
    </row>
    <row r="20" spans="1:19">
      <c r="A20" s="3">
        <v>27</v>
      </c>
      <c r="D20" s="23" t="s">
        <v>19</v>
      </c>
      <c r="E20" s="24">
        <f>E18-E19</f>
        <v>13</v>
      </c>
    </row>
    <row r="21" spans="1:19">
      <c r="A21" s="3">
        <v>19</v>
      </c>
      <c r="D21" s="5"/>
    </row>
    <row r="22" spans="1:19">
      <c r="A22" s="3">
        <v>18</v>
      </c>
      <c r="P22" s="30" t="s">
        <v>37</v>
      </c>
    </row>
    <row r="23" spans="1:19">
      <c r="A23" s="3">
        <v>24</v>
      </c>
      <c r="E23" s="50" t="s">
        <v>22</v>
      </c>
      <c r="F23" s="50" t="s">
        <v>28</v>
      </c>
      <c r="G23" s="39" t="s">
        <v>29</v>
      </c>
      <c r="J23" s="25"/>
      <c r="K23" s="26" t="s">
        <v>22</v>
      </c>
      <c r="L23" s="32" t="s">
        <v>28</v>
      </c>
      <c r="M23" s="34" t="s">
        <v>29</v>
      </c>
      <c r="N23" s="34" t="s">
        <v>34</v>
      </c>
      <c r="O23" s="34" t="s">
        <v>35</v>
      </c>
      <c r="P23" s="36" t="s">
        <v>36</v>
      </c>
      <c r="Q23" s="36" t="s">
        <v>38</v>
      </c>
      <c r="R23" s="36" t="s">
        <v>39</v>
      </c>
      <c r="S23" s="36" t="s">
        <v>40</v>
      </c>
    </row>
    <row r="24" spans="1:19">
      <c r="A24" s="3">
        <v>24</v>
      </c>
      <c r="D24">
        <v>1</v>
      </c>
      <c r="E24" s="38">
        <f>H19</f>
        <v>15.3</v>
      </c>
      <c r="F24" s="38">
        <f>E24+$H$18</f>
        <v>17</v>
      </c>
      <c r="G24" s="39">
        <f t="array" ref="G24:G34">FREQUENCY(A2:A129,F24:F34)</f>
        <v>4</v>
      </c>
      <c r="J24" s="27">
        <v>1</v>
      </c>
      <c r="K24">
        <v>15.3</v>
      </c>
      <c r="L24" s="31">
        <v>18.7</v>
      </c>
      <c r="M24" s="31">
        <v>9</v>
      </c>
      <c r="N24" s="28">
        <f>NORMDIST(K24,$L$35,$L$36,1)</f>
        <v>4.892536602234987E-3</v>
      </c>
      <c r="O24" s="28">
        <f>NORMDIST(L24,$L$35,$L$36,1)</f>
        <v>0.12167250457438117</v>
      </c>
      <c r="P24" s="28">
        <f>O24-N24</f>
        <v>0.11677996797214618</v>
      </c>
      <c r="Q24" s="28">
        <f>P24*$E$17</f>
        <v>14.480716028546126</v>
      </c>
      <c r="R24" s="28">
        <f>(Q24-M24)^2</f>
        <v>30.038248185562423</v>
      </c>
      <c r="S24" s="28">
        <f>R24/Q24</f>
        <v>2.0743620775621467</v>
      </c>
    </row>
    <row r="25" spans="1:19">
      <c r="A25" s="3">
        <v>20.5</v>
      </c>
      <c r="D25">
        <v>2</v>
      </c>
      <c r="E25" s="38">
        <f>F24</f>
        <v>17</v>
      </c>
      <c r="F25" s="38">
        <f t="shared" ref="F25:F34" si="0">E25+$H$18</f>
        <v>18.7</v>
      </c>
      <c r="G25" s="39">
        <v>5</v>
      </c>
      <c r="J25" s="27">
        <v>2</v>
      </c>
      <c r="K25">
        <v>18.7</v>
      </c>
      <c r="L25" s="31">
        <v>20.399999999999999</v>
      </c>
      <c r="M25" s="31">
        <v>27</v>
      </c>
      <c r="N25" s="28">
        <f t="shared" ref="N25:N29" si="1">NORMDIST(K25,$L$35,$L$36,1)</f>
        <v>0.12167250457438117</v>
      </c>
      <c r="O25" s="28">
        <f t="shared" ref="O25:O29" si="2">NORMDIST(L25,$L$35,$L$36,1)</f>
        <v>0.32335648980794984</v>
      </c>
      <c r="P25" s="28">
        <f t="shared" ref="P25:P29" si="3">O25-N25</f>
        <v>0.20168398523356867</v>
      </c>
      <c r="Q25" s="28">
        <f t="shared" ref="Q25:Q29" si="4">P25*$E$17</f>
        <v>25.008814168962516</v>
      </c>
      <c r="R25" s="28">
        <f t="shared" ref="R25:R29" si="5">(Q25-M25)^2</f>
        <v>3.9648210137244355</v>
      </c>
      <c r="S25" s="28">
        <f t="shared" ref="S25:S29" si="6">R25/Q25</f>
        <v>0.15853694569193222</v>
      </c>
    </row>
    <row r="26" spans="1:19">
      <c r="A26" s="3">
        <v>22</v>
      </c>
      <c r="D26">
        <v>3</v>
      </c>
      <c r="E26" s="38">
        <f t="shared" ref="E26:E34" si="7">F25</f>
        <v>18.7</v>
      </c>
      <c r="F26" s="38">
        <f t="shared" si="0"/>
        <v>20.399999999999999</v>
      </c>
      <c r="G26" s="39">
        <v>27</v>
      </c>
      <c r="J26" s="27">
        <v>3</v>
      </c>
      <c r="K26">
        <v>20.399999999999999</v>
      </c>
      <c r="L26" s="31">
        <v>22.099999999999998</v>
      </c>
      <c r="M26" s="31">
        <v>45</v>
      </c>
      <c r="N26" s="28">
        <f t="shared" si="1"/>
        <v>0.32335648980794984</v>
      </c>
      <c r="O26" s="28">
        <f t="shared" si="2"/>
        <v>0.59870632568292337</v>
      </c>
      <c r="P26" s="28">
        <f t="shared" si="3"/>
        <v>0.27534983587497353</v>
      </c>
      <c r="Q26" s="28">
        <f t="shared" si="4"/>
        <v>34.143379648496719</v>
      </c>
      <c r="R26" s="28">
        <f t="shared" si="5"/>
        <v>117.86620545667523</v>
      </c>
      <c r="S26" s="28">
        <f t="shared" si="6"/>
        <v>3.4520954477880665</v>
      </c>
    </row>
    <row r="27" spans="1:19">
      <c r="A27" s="3">
        <v>22.5</v>
      </c>
      <c r="D27">
        <v>4</v>
      </c>
      <c r="E27" s="38">
        <f t="shared" si="7"/>
        <v>20.399999999999999</v>
      </c>
      <c r="F27" s="38">
        <f t="shared" si="0"/>
        <v>22.099999999999998</v>
      </c>
      <c r="G27" s="39">
        <v>45</v>
      </c>
      <c r="J27" s="27">
        <v>4</v>
      </c>
      <c r="K27">
        <v>22.099999999999998</v>
      </c>
      <c r="L27" s="31">
        <v>23.799999999999997</v>
      </c>
      <c r="M27" s="31">
        <v>20</v>
      </c>
      <c r="N27" s="28">
        <f t="shared" si="1"/>
        <v>0.59870632568292337</v>
      </c>
      <c r="O27" s="28">
        <f t="shared" si="2"/>
        <v>0.83105264978759474</v>
      </c>
      <c r="P27" s="28">
        <f t="shared" si="3"/>
        <v>0.23234632410467138</v>
      </c>
      <c r="Q27" s="28">
        <f t="shared" si="4"/>
        <v>28.810944188979249</v>
      </c>
      <c r="R27" s="28">
        <f t="shared" si="5"/>
        <v>77.632737501307204</v>
      </c>
      <c r="S27" s="28">
        <f t="shared" si="6"/>
        <v>2.6945572138174927</v>
      </c>
    </row>
    <row r="28" spans="1:19">
      <c r="A28" s="3">
        <v>18.5</v>
      </c>
      <c r="D28">
        <v>5</v>
      </c>
      <c r="E28" s="38">
        <f t="shared" si="7"/>
        <v>22.099999999999998</v>
      </c>
      <c r="F28" s="38">
        <f t="shared" si="0"/>
        <v>23.799999999999997</v>
      </c>
      <c r="G28" s="39">
        <v>20</v>
      </c>
      <c r="J28" s="27">
        <v>5</v>
      </c>
      <c r="K28">
        <v>23.799999999999997</v>
      </c>
      <c r="L28" s="31">
        <v>25.499999999999996</v>
      </c>
      <c r="M28" s="31">
        <v>11</v>
      </c>
      <c r="N28" s="28">
        <f t="shared" si="1"/>
        <v>0.83105264978759474</v>
      </c>
      <c r="O28" s="28">
        <f t="shared" si="2"/>
        <v>0.95220964772718519</v>
      </c>
      <c r="P28" s="28">
        <f t="shared" si="3"/>
        <v>0.12115699793959045</v>
      </c>
      <c r="Q28" s="28">
        <f t="shared" si="4"/>
        <v>15.023467744509215</v>
      </c>
      <c r="R28" s="28">
        <f t="shared" si="5"/>
        <v>16.188292691106071</v>
      </c>
      <c r="S28" s="28">
        <f t="shared" si="6"/>
        <v>1.0775336937121309</v>
      </c>
    </row>
    <row r="29" spans="1:19">
      <c r="A29" s="3">
        <v>21</v>
      </c>
      <c r="D29">
        <v>6</v>
      </c>
      <c r="E29" s="38">
        <f t="shared" si="7"/>
        <v>23.799999999999997</v>
      </c>
      <c r="F29" s="38">
        <f t="shared" si="0"/>
        <v>25.499999999999996</v>
      </c>
      <c r="G29" s="39">
        <v>11</v>
      </c>
      <c r="J29" s="27">
        <v>6</v>
      </c>
      <c r="K29">
        <v>25.499999999999996</v>
      </c>
      <c r="L29" s="31">
        <v>30.6</v>
      </c>
      <c r="M29" s="31">
        <v>12</v>
      </c>
      <c r="N29" s="28">
        <f t="shared" si="1"/>
        <v>0.95220964772718519</v>
      </c>
      <c r="O29" s="28">
        <f t="shared" si="2"/>
        <v>0.99992518016323684</v>
      </c>
      <c r="P29" s="28">
        <f t="shared" si="3"/>
        <v>4.7715532436051644E-2</v>
      </c>
      <c r="Q29" s="28">
        <f t="shared" si="4"/>
        <v>5.9167260220704039</v>
      </c>
      <c r="R29" s="28">
        <f t="shared" si="5"/>
        <v>37.006222290555371</v>
      </c>
      <c r="S29" s="28">
        <f t="shared" si="6"/>
        <v>6.2545100368879361</v>
      </c>
    </row>
    <row r="30" spans="1:19">
      <c r="A30" s="3">
        <v>22</v>
      </c>
      <c r="D30">
        <v>7</v>
      </c>
      <c r="E30" s="38">
        <f t="shared" si="7"/>
        <v>25.499999999999996</v>
      </c>
      <c r="F30" s="38">
        <f t="shared" si="0"/>
        <v>27.199999999999996</v>
      </c>
      <c r="G30" s="39">
        <v>9</v>
      </c>
    </row>
    <row r="31" spans="1:19">
      <c r="A31" s="3">
        <v>28</v>
      </c>
      <c r="D31">
        <v>8</v>
      </c>
      <c r="E31" s="38">
        <f t="shared" si="7"/>
        <v>27.199999999999996</v>
      </c>
      <c r="F31" s="38">
        <f t="shared" si="0"/>
        <v>28.899999999999995</v>
      </c>
      <c r="G31" s="39">
        <v>2</v>
      </c>
      <c r="J31" t="s">
        <v>20</v>
      </c>
      <c r="K31">
        <v>6</v>
      </c>
      <c r="R31" t="s">
        <v>41</v>
      </c>
      <c r="S31">
        <f>SUM(S24:S29)</f>
        <v>15.711595415459705</v>
      </c>
    </row>
    <row r="32" spans="1:19" ht="15" customHeight="1">
      <c r="A32" s="3">
        <v>22</v>
      </c>
      <c r="D32">
        <v>9</v>
      </c>
      <c r="E32" s="38">
        <f t="shared" si="7"/>
        <v>28.899999999999995</v>
      </c>
      <c r="F32" s="38">
        <f t="shared" si="0"/>
        <v>30.599999999999994</v>
      </c>
      <c r="G32" s="39">
        <v>1</v>
      </c>
      <c r="J32" t="s">
        <v>19</v>
      </c>
      <c r="K32">
        <v>2</v>
      </c>
      <c r="R32" s="37" t="s">
        <v>42</v>
      </c>
      <c r="S32">
        <f>CHIINV(K34,K33)</f>
        <v>7.81472776394987</v>
      </c>
    </row>
    <row r="33" spans="1:18">
      <c r="A33" s="3">
        <v>19</v>
      </c>
      <c r="D33">
        <v>10</v>
      </c>
      <c r="E33" s="38">
        <f t="shared" si="7"/>
        <v>30.599999999999994</v>
      </c>
      <c r="F33" s="38">
        <f t="shared" si="0"/>
        <v>32.299999999999997</v>
      </c>
      <c r="G33" s="39">
        <v>0</v>
      </c>
      <c r="J33" t="s">
        <v>30</v>
      </c>
      <c r="K33" s="35">
        <f>K31-K32-1</f>
        <v>3</v>
      </c>
    </row>
    <row r="34" spans="1:18">
      <c r="A34" s="3">
        <v>21</v>
      </c>
      <c r="D34">
        <v>11</v>
      </c>
      <c r="E34" s="38">
        <f t="shared" si="7"/>
        <v>32.299999999999997</v>
      </c>
      <c r="F34" s="38">
        <f t="shared" si="0"/>
        <v>34</v>
      </c>
      <c r="G34" s="39">
        <v>0</v>
      </c>
      <c r="J34" t="s">
        <v>31</v>
      </c>
      <c r="K34" s="51">
        <v>0.05</v>
      </c>
      <c r="R34" s="17" t="s">
        <v>43</v>
      </c>
    </row>
    <row r="35" spans="1:18">
      <c r="A35" s="3">
        <v>23</v>
      </c>
      <c r="D35" s="29"/>
      <c r="E35" s="29"/>
      <c r="F35" s="29"/>
      <c r="J35" t="s">
        <v>32</v>
      </c>
      <c r="K35" s="5">
        <f>AVERAGE(A2:A129)</f>
        <v>21.616935483870968</v>
      </c>
      <c r="L35" s="51">
        <v>21.5</v>
      </c>
    </row>
    <row r="36" spans="1:18">
      <c r="A36" s="3">
        <v>22</v>
      </c>
      <c r="D36" s="29"/>
      <c r="E36" s="29"/>
      <c r="F36" s="29"/>
      <c r="J36" t="s">
        <v>33</v>
      </c>
      <c r="K36">
        <f>STDEV(A2:A129)</f>
        <v>2.4043565396562072</v>
      </c>
      <c r="L36" s="51">
        <v>2.4</v>
      </c>
    </row>
    <row r="37" spans="1:18">
      <c r="A37" s="3">
        <v>20.5</v>
      </c>
      <c r="D37" s="29"/>
      <c r="E37" s="29"/>
      <c r="F37" s="29"/>
    </row>
    <row r="38" spans="1:18">
      <c r="A38" s="3">
        <v>21.5</v>
      </c>
      <c r="D38" s="29"/>
      <c r="E38" s="29"/>
      <c r="F38" s="29"/>
    </row>
    <row r="39" spans="1:18">
      <c r="A39" s="3">
        <v>19</v>
      </c>
      <c r="D39" s="29"/>
      <c r="E39" s="29"/>
      <c r="F39" s="29"/>
    </row>
    <row r="40" spans="1:18">
      <c r="A40" s="3">
        <v>22</v>
      </c>
      <c r="D40" s="29"/>
      <c r="E40" s="29"/>
      <c r="F40" s="29"/>
      <c r="H40" s="5"/>
    </row>
    <row r="41" spans="1:18">
      <c r="A41" s="3">
        <v>20.5</v>
      </c>
      <c r="D41" s="29"/>
      <c r="E41" s="29"/>
      <c r="F41" s="29"/>
    </row>
    <row r="42" spans="1:18">
      <c r="A42" s="3">
        <v>19.5</v>
      </c>
      <c r="D42" s="29"/>
      <c r="E42" s="29"/>
      <c r="F42" s="29"/>
    </row>
    <row r="43" spans="1:18">
      <c r="A43" s="3">
        <v>20</v>
      </c>
      <c r="D43" s="29"/>
      <c r="E43" s="29"/>
      <c r="F43" s="29"/>
    </row>
    <row r="44" spans="1:18">
      <c r="A44" s="3">
        <v>22.5</v>
      </c>
    </row>
    <row r="45" spans="1:18">
      <c r="A45" s="3">
        <v>23.5</v>
      </c>
    </row>
    <row r="46" spans="1:18">
      <c r="A46" s="3">
        <v>21</v>
      </c>
    </row>
    <row r="47" spans="1:18">
      <c r="A47" s="3">
        <v>20</v>
      </c>
    </row>
    <row r="48" spans="1:18">
      <c r="A48" s="3">
        <v>22</v>
      </c>
    </row>
    <row r="49" spans="1:1">
      <c r="A49" s="3">
        <v>21</v>
      </c>
    </row>
    <row r="50" spans="1:1">
      <c r="A50" s="3">
        <v>21</v>
      </c>
    </row>
    <row r="51" spans="1:1">
      <c r="A51" s="3">
        <v>22</v>
      </c>
    </row>
    <row r="52" spans="1:1">
      <c r="A52" s="3">
        <v>17</v>
      </c>
    </row>
    <row r="53" spans="1:1">
      <c r="A53" s="3">
        <v>22</v>
      </c>
    </row>
    <row r="54" spans="1:1">
      <c r="A54" s="3">
        <v>21</v>
      </c>
    </row>
    <row r="55" spans="1:1">
      <c r="A55" s="3">
        <v>16</v>
      </c>
    </row>
    <row r="56" spans="1:1">
      <c r="A56" s="3">
        <v>24</v>
      </c>
    </row>
    <row r="57" spans="1:1">
      <c r="A57" s="3">
        <v>20</v>
      </c>
    </row>
    <row r="58" spans="1:1">
      <c r="A58" s="3">
        <v>21</v>
      </c>
    </row>
    <row r="59" spans="1:1">
      <c r="A59" s="3">
        <v>21</v>
      </c>
    </row>
    <row r="60" spans="1:1">
      <c r="A60" s="3">
        <v>23.5</v>
      </c>
    </row>
    <row r="61" spans="1:1">
      <c r="A61" s="3">
        <v>19.5</v>
      </c>
    </row>
    <row r="62" spans="1:1">
      <c r="A62" s="3">
        <v>20.5</v>
      </c>
    </row>
    <row r="63" spans="1:1">
      <c r="A63" s="3">
        <v>24</v>
      </c>
    </row>
    <row r="64" spans="1:1">
      <c r="A64" s="3">
        <v>17</v>
      </c>
    </row>
    <row r="65" spans="1:1">
      <c r="A65" s="3">
        <v>21.5</v>
      </c>
    </row>
    <row r="66" spans="1:1">
      <c r="A66" s="3">
        <v>25.5</v>
      </c>
    </row>
    <row r="67" spans="1:1">
      <c r="A67" s="3">
        <v>19.5</v>
      </c>
    </row>
    <row r="68" spans="1:1">
      <c r="A68" s="3">
        <v>23</v>
      </c>
    </row>
    <row r="69" spans="1:1">
      <c r="A69" s="3">
        <v>22.5</v>
      </c>
    </row>
    <row r="70" spans="1:1">
      <c r="A70" s="3">
        <v>19</v>
      </c>
    </row>
    <row r="71" spans="1:1">
      <c r="A71" s="3">
        <v>20.5</v>
      </c>
    </row>
    <row r="72" spans="1:1">
      <c r="A72" s="3">
        <v>21</v>
      </c>
    </row>
    <row r="73" spans="1:1">
      <c r="A73" s="3">
        <v>21</v>
      </c>
    </row>
    <row r="74" spans="1:1">
      <c r="A74" s="3">
        <v>19.5</v>
      </c>
    </row>
    <row r="75" spans="1:1">
      <c r="A75" s="3">
        <v>20</v>
      </c>
    </row>
    <row r="76" spans="1:1">
      <c r="A76" s="3">
        <v>23</v>
      </c>
    </row>
    <row r="77" spans="1:1">
      <c r="A77" s="3">
        <v>29</v>
      </c>
    </row>
    <row r="78" spans="1:1">
      <c r="A78" s="3">
        <v>22</v>
      </c>
    </row>
    <row r="79" spans="1:1">
      <c r="A79" s="3">
        <v>19.5</v>
      </c>
    </row>
    <row r="80" spans="1:1">
      <c r="A80" s="3">
        <v>21</v>
      </c>
    </row>
    <row r="81" spans="1:1">
      <c r="A81" s="3">
        <v>21</v>
      </c>
    </row>
    <row r="82" spans="1:1">
      <c r="A82" s="3">
        <v>23.5</v>
      </c>
    </row>
    <row r="83" spans="1:1">
      <c r="A83" s="3">
        <v>23</v>
      </c>
    </row>
    <row r="84" spans="1:1">
      <c r="A84" s="3">
        <v>22.5</v>
      </c>
    </row>
    <row r="85" spans="1:1">
      <c r="A85" s="3">
        <v>18.5</v>
      </c>
    </row>
    <row r="86" spans="1:1">
      <c r="A86" s="3">
        <v>23</v>
      </c>
    </row>
    <row r="87" spans="1:1">
      <c r="A87" s="3">
        <v>23.5</v>
      </c>
    </row>
    <row r="88" spans="1:1">
      <c r="A88" s="3">
        <v>27.5</v>
      </c>
    </row>
    <row r="89" spans="1:1">
      <c r="A89" s="3">
        <v>25</v>
      </c>
    </row>
    <row r="90" spans="1:1">
      <c r="A90" s="3">
        <v>21</v>
      </c>
    </row>
    <row r="91" spans="1:1">
      <c r="A91" s="3">
        <v>19</v>
      </c>
    </row>
    <row r="92" spans="1:1">
      <c r="A92" s="3">
        <v>24</v>
      </c>
    </row>
    <row r="93" spans="1:1">
      <c r="A93" s="3">
        <v>22</v>
      </c>
    </row>
    <row r="94" spans="1:1">
      <c r="A94" s="3">
        <v>24</v>
      </c>
    </row>
    <row r="95" spans="1:1">
      <c r="A95" s="3">
        <v>19.5</v>
      </c>
    </row>
    <row r="96" spans="1:1">
      <c r="A96" s="3">
        <v>22.5</v>
      </c>
    </row>
    <row r="97" spans="1:1">
      <c r="A97" s="3">
        <v>20.5</v>
      </c>
    </row>
    <row r="98" spans="1:1">
      <c r="A98" s="3">
        <v>21</v>
      </c>
    </row>
    <row r="99" spans="1:1">
      <c r="A99" s="3">
        <v>24</v>
      </c>
    </row>
    <row r="100" spans="1:1">
      <c r="A100" s="3">
        <v>22</v>
      </c>
    </row>
    <row r="101" spans="1:1">
      <c r="A101" s="3">
        <v>20.5</v>
      </c>
    </row>
    <row r="102" spans="1:1">
      <c r="A102" s="3">
        <v>19.5</v>
      </c>
    </row>
    <row r="103" spans="1:1">
      <c r="A103" s="3">
        <v>20.5</v>
      </c>
    </row>
    <row r="104" spans="1:1">
      <c r="A104" s="3">
        <v>26</v>
      </c>
    </row>
    <row r="105" spans="1:1">
      <c r="A105" s="3">
        <v>22</v>
      </c>
    </row>
    <row r="106" spans="1:1">
      <c r="A106" s="3">
        <v>18</v>
      </c>
    </row>
    <row r="107" spans="1:1">
      <c r="A107" s="3">
        <v>19</v>
      </c>
    </row>
    <row r="108" spans="1:1">
      <c r="A108" s="3">
        <v>26</v>
      </c>
    </row>
    <row r="109" spans="1:1">
      <c r="A109" s="3">
        <v>26</v>
      </c>
    </row>
    <row r="110" spans="1:1">
      <c r="A110" s="3">
        <v>19</v>
      </c>
    </row>
    <row r="111" spans="1:1">
      <c r="A111" s="3">
        <v>23</v>
      </c>
    </row>
    <row r="112" spans="1:1">
      <c r="A112" s="3">
        <v>18</v>
      </c>
    </row>
    <row r="113" spans="1:1">
      <c r="A113" s="3">
        <v>19.5</v>
      </c>
    </row>
    <row r="114" spans="1:1">
      <c r="A114" s="3">
        <v>20.5</v>
      </c>
    </row>
    <row r="115" spans="1:1">
      <c r="A115" s="3">
        <v>24</v>
      </c>
    </row>
    <row r="116" spans="1:1">
      <c r="A116" s="3">
        <v>19.5</v>
      </c>
    </row>
    <row r="117" spans="1:1">
      <c r="A117" s="3">
        <v>22</v>
      </c>
    </row>
    <row r="118" spans="1:1">
      <c r="A118" s="3">
        <v>23</v>
      </c>
    </row>
    <row r="119" spans="1:1">
      <c r="A119" s="3">
        <v>19</v>
      </c>
    </row>
    <row r="120" spans="1:1">
      <c r="A120" s="3">
        <v>26</v>
      </c>
    </row>
    <row r="121" spans="1:1">
      <c r="A121" s="3">
        <v>17</v>
      </c>
    </row>
    <row r="122" spans="1:1">
      <c r="A122" s="3">
        <v>23</v>
      </c>
    </row>
    <row r="123" spans="1:1">
      <c r="A123" s="3">
        <v>20.5</v>
      </c>
    </row>
    <row r="124" spans="1:1">
      <c r="A124" s="3">
        <v>24</v>
      </c>
    </row>
    <row r="125" spans="1:1">
      <c r="A125" s="3">
        <v>26</v>
      </c>
    </row>
    <row r="126" spans="1:1">
      <c r="A126" s="3">
        <v>22</v>
      </c>
    </row>
    <row r="127" spans="1:1">
      <c r="A127" s="3">
        <v>21.5</v>
      </c>
    </row>
    <row r="128" spans="1:1">
      <c r="A128" s="3">
        <v>25.5</v>
      </c>
    </row>
    <row r="129" spans="1:1">
      <c r="A129" s="3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5"/>
  <sheetViews>
    <sheetView tabSelected="1" topLeftCell="B11" zoomScaleNormal="100" workbookViewId="0">
      <selection activeCell="D19" sqref="D19"/>
    </sheetView>
  </sheetViews>
  <sheetFormatPr defaultRowHeight="12"/>
  <cols>
    <col min="9" max="9" width="12.85546875" customWidth="1"/>
    <col min="10" max="10" width="12.5703125" customWidth="1"/>
    <col min="11" max="11" width="17" customWidth="1"/>
    <col min="12" max="12" width="12.85546875" customWidth="1"/>
  </cols>
  <sheetData>
    <row r="1" spans="1:14">
      <c r="A1" t="s">
        <v>1</v>
      </c>
    </row>
    <row r="2" spans="1:14">
      <c r="A2" s="3">
        <v>21.5</v>
      </c>
      <c r="E2" s="17" t="s">
        <v>13</v>
      </c>
    </row>
    <row r="3" spans="1:14">
      <c r="A3" s="3">
        <v>22.5</v>
      </c>
      <c r="E3" s="17" t="s">
        <v>14</v>
      </c>
    </row>
    <row r="4" spans="1:14">
      <c r="A4" s="3">
        <v>19</v>
      </c>
      <c r="D4" s="5"/>
    </row>
    <row r="5" spans="1:14">
      <c r="A5" s="3">
        <v>25.5</v>
      </c>
      <c r="D5" t="s">
        <v>72</v>
      </c>
      <c r="J5" t="s">
        <v>71</v>
      </c>
    </row>
    <row r="6" spans="1:14">
      <c r="A6" s="3">
        <v>20</v>
      </c>
    </row>
    <row r="7" spans="1:14">
      <c r="A7" s="3">
        <v>21</v>
      </c>
      <c r="D7" s="4"/>
    </row>
    <row r="8" spans="1:14">
      <c r="A8" s="3">
        <v>20.5</v>
      </c>
      <c r="E8" s="6" t="s">
        <v>3</v>
      </c>
      <c r="F8" s="6"/>
      <c r="G8" s="6"/>
      <c r="H8" s="6"/>
    </row>
    <row r="9" spans="1:14">
      <c r="A9" s="3">
        <v>22.5</v>
      </c>
      <c r="E9" s="6" t="s">
        <v>4</v>
      </c>
      <c r="F9" s="6"/>
      <c r="G9" s="6"/>
      <c r="H9" s="6"/>
    </row>
    <row r="10" spans="1:14">
      <c r="A10" s="3">
        <v>20</v>
      </c>
      <c r="E10" s="6" t="s">
        <v>5</v>
      </c>
      <c r="F10" s="6"/>
      <c r="G10" s="6"/>
      <c r="H10" s="6"/>
    </row>
    <row r="11" spans="1:14">
      <c r="A11" s="3">
        <v>20</v>
      </c>
      <c r="E11" s="6"/>
      <c r="F11" s="6"/>
      <c r="G11" s="6"/>
      <c r="H11" s="6"/>
    </row>
    <row r="12" spans="1:14">
      <c r="A12" s="3">
        <v>20</v>
      </c>
      <c r="D12" s="5"/>
    </row>
    <row r="13" spans="1:14">
      <c r="A13" s="3">
        <v>19</v>
      </c>
      <c r="D13" s="23" t="s">
        <v>18</v>
      </c>
      <c r="E13">
        <f>COUNT(A2:A125)</f>
        <v>124</v>
      </c>
      <c r="F13" s="23" t="s">
        <v>20</v>
      </c>
      <c r="G13">
        <f>SQRT(E13)</f>
        <v>11.135528725660043</v>
      </c>
      <c r="H13" s="52">
        <v>15</v>
      </c>
      <c r="I13" s="45" t="s">
        <v>52</v>
      </c>
      <c r="J13" s="5">
        <f>AVERAGE(A2:A125)</f>
        <v>21.616935483870968</v>
      </c>
      <c r="K13" s="51">
        <v>21.6</v>
      </c>
      <c r="M13" t="s">
        <v>31</v>
      </c>
      <c r="N13" s="51">
        <v>0.05</v>
      </c>
    </row>
    <row r="14" spans="1:14">
      <c r="A14" s="3">
        <v>23</v>
      </c>
      <c r="D14" s="23" t="s">
        <v>25</v>
      </c>
      <c r="E14" s="24">
        <f>MAX(A2:A125)</f>
        <v>29</v>
      </c>
      <c r="F14" s="23" t="s">
        <v>21</v>
      </c>
      <c r="G14">
        <f>E16/H13</f>
        <v>0.8666666666666667</v>
      </c>
      <c r="H14" s="52">
        <v>0.9</v>
      </c>
      <c r="I14" t="s">
        <v>53</v>
      </c>
      <c r="J14">
        <f>STDEV(A2:A125)</f>
        <v>2.4043565396562072</v>
      </c>
      <c r="K14" s="51">
        <v>2.4</v>
      </c>
      <c r="M14" t="s">
        <v>17</v>
      </c>
      <c r="N14">
        <f>1-N13</f>
        <v>0.95</v>
      </c>
    </row>
    <row r="15" spans="1:14">
      <c r="A15" s="3">
        <v>24</v>
      </c>
      <c r="D15" s="23" t="s">
        <v>26</v>
      </c>
      <c r="E15" s="24">
        <f>MIN(A2:A125)</f>
        <v>16</v>
      </c>
      <c r="F15" s="23" t="s">
        <v>27</v>
      </c>
      <c r="G15">
        <f>E15-(H14/2)</f>
        <v>15.55</v>
      </c>
      <c r="H15" s="52">
        <v>15.5</v>
      </c>
    </row>
    <row r="16" spans="1:14">
      <c r="A16" s="3">
        <v>27</v>
      </c>
      <c r="D16" s="23" t="s">
        <v>19</v>
      </c>
      <c r="E16" s="24">
        <f>E14-E15</f>
        <v>13</v>
      </c>
    </row>
    <row r="17" spans="1:12">
      <c r="A17" s="3">
        <v>19</v>
      </c>
    </row>
    <row r="18" spans="1:12">
      <c r="A18" s="3">
        <v>18</v>
      </c>
    </row>
    <row r="19" spans="1:12">
      <c r="A19" s="3">
        <v>24</v>
      </c>
      <c r="D19" s="54"/>
      <c r="E19" s="25" t="s">
        <v>22</v>
      </c>
      <c r="F19" s="42" t="s">
        <v>28</v>
      </c>
      <c r="G19" s="42" t="s">
        <v>29</v>
      </c>
      <c r="H19" s="42" t="s">
        <v>49</v>
      </c>
      <c r="I19" s="42" t="s">
        <v>50</v>
      </c>
      <c r="J19" s="44" t="s">
        <v>51</v>
      </c>
      <c r="K19" s="44" t="s">
        <v>54</v>
      </c>
      <c r="L19" s="44" t="s">
        <v>55</v>
      </c>
    </row>
    <row r="20" spans="1:12">
      <c r="A20" s="3">
        <v>24</v>
      </c>
      <c r="D20" s="27">
        <v>1</v>
      </c>
      <c r="E20" s="27">
        <f>H15</f>
        <v>15.5</v>
      </c>
      <c r="F20" s="43">
        <f>E20+$H$14</f>
        <v>16.399999999999999</v>
      </c>
      <c r="G20" s="43">
        <f t="array" ref="G20:G35">FREQUENCY(A2:A125,F20:F35)</f>
        <v>1</v>
      </c>
      <c r="H20" s="43">
        <f>G20</f>
        <v>1</v>
      </c>
      <c r="I20" s="43">
        <f>H20/$E$13</f>
        <v>8.0645161290322578E-3</v>
      </c>
      <c r="J20" s="43">
        <f>(E20+F20)/2</f>
        <v>15.95</v>
      </c>
      <c r="K20" s="43">
        <f>NORMDIST(J20,$K$13,$K$14,1)</f>
        <v>9.2821426795591799E-3</v>
      </c>
      <c r="L20" s="43">
        <f>ABS(K20-I20)</f>
        <v>1.2176265505269221E-3</v>
      </c>
    </row>
    <row r="21" spans="1:12">
      <c r="A21" s="3">
        <v>20.5</v>
      </c>
      <c r="D21" s="27">
        <v>2</v>
      </c>
      <c r="E21" s="27">
        <f>F20</f>
        <v>16.399999999999999</v>
      </c>
      <c r="F21" s="43">
        <f t="shared" ref="F21:F30" si="0">E21+$H$14</f>
        <v>17.299999999999997</v>
      </c>
      <c r="G21" s="43">
        <v>3</v>
      </c>
      <c r="H21" s="43">
        <f>H20+G21</f>
        <v>4</v>
      </c>
      <c r="I21" s="43">
        <f t="shared" ref="I21:I35" si="1">H21/$E$13</f>
        <v>3.2258064516129031E-2</v>
      </c>
      <c r="J21" s="43">
        <f t="shared" ref="J21:J35" si="2">(E21+F21)/2</f>
        <v>16.849999999999998</v>
      </c>
      <c r="K21" s="43">
        <f t="shared" ref="K21:K35" si="3">NORMDIST(J21,$K$13,$K$14,1)</f>
        <v>2.3898622268165859E-2</v>
      </c>
      <c r="L21" s="43">
        <f t="shared" ref="L21:L35" si="4">ABS(K21-I21)</f>
        <v>8.3594422479631725E-3</v>
      </c>
    </row>
    <row r="22" spans="1:12">
      <c r="A22" s="3">
        <v>22</v>
      </c>
      <c r="D22" s="27">
        <v>3</v>
      </c>
      <c r="E22" s="27">
        <f t="shared" ref="E22:E30" si="5">F21</f>
        <v>17.299999999999997</v>
      </c>
      <c r="F22" s="43">
        <f t="shared" si="0"/>
        <v>18.199999999999996</v>
      </c>
      <c r="G22" s="43">
        <v>3</v>
      </c>
      <c r="H22" s="43">
        <f t="shared" ref="H22:H35" si="6">H21+G22</f>
        <v>7</v>
      </c>
      <c r="I22" s="43">
        <f t="shared" si="1"/>
        <v>5.6451612903225805E-2</v>
      </c>
      <c r="J22" s="43">
        <f t="shared" si="2"/>
        <v>17.749999999999996</v>
      </c>
      <c r="K22" s="43">
        <f t="shared" si="3"/>
        <v>5.4338660035049724E-2</v>
      </c>
      <c r="L22" s="43">
        <f t="shared" si="4"/>
        <v>2.1129528681760809E-3</v>
      </c>
    </row>
    <row r="23" spans="1:12">
      <c r="A23" s="3">
        <v>22.5</v>
      </c>
      <c r="D23" s="27">
        <v>4</v>
      </c>
      <c r="E23" s="27">
        <f t="shared" si="5"/>
        <v>18.199999999999996</v>
      </c>
      <c r="F23" s="43">
        <f t="shared" si="0"/>
        <v>19.099999999999994</v>
      </c>
      <c r="G23" s="43">
        <v>12</v>
      </c>
      <c r="H23" s="43">
        <f t="shared" si="6"/>
        <v>19</v>
      </c>
      <c r="I23" s="43">
        <f t="shared" si="1"/>
        <v>0.15322580645161291</v>
      </c>
      <c r="J23" s="43">
        <f t="shared" si="2"/>
        <v>18.649999999999995</v>
      </c>
      <c r="K23" s="43">
        <f t="shared" si="3"/>
        <v>0.1095046619152158</v>
      </c>
      <c r="L23" s="43">
        <f t="shared" si="4"/>
        <v>4.3721144536397111E-2</v>
      </c>
    </row>
    <row r="24" spans="1:12">
      <c r="A24" s="3">
        <v>18.5</v>
      </c>
      <c r="D24" s="27">
        <v>5</v>
      </c>
      <c r="E24" s="27">
        <f t="shared" si="5"/>
        <v>19.099999999999994</v>
      </c>
      <c r="F24" s="43">
        <f t="shared" si="0"/>
        <v>19.999999999999993</v>
      </c>
      <c r="G24" s="43">
        <v>9</v>
      </c>
      <c r="H24" s="43">
        <f t="shared" si="6"/>
        <v>28</v>
      </c>
      <c r="I24" s="43">
        <f t="shared" si="1"/>
        <v>0.22580645161290322</v>
      </c>
      <c r="J24" s="43">
        <f t="shared" si="2"/>
        <v>19.549999999999994</v>
      </c>
      <c r="K24" s="43">
        <f t="shared" si="3"/>
        <v>0.19650632479085173</v>
      </c>
      <c r="L24" s="43">
        <f t="shared" si="4"/>
        <v>2.9300126822051492E-2</v>
      </c>
    </row>
    <row r="25" spans="1:12">
      <c r="A25" s="3">
        <v>21</v>
      </c>
      <c r="D25" s="27">
        <v>6</v>
      </c>
      <c r="E25" s="27">
        <f t="shared" si="5"/>
        <v>19.999999999999993</v>
      </c>
      <c r="F25" s="43">
        <f t="shared" si="0"/>
        <v>20.899999999999991</v>
      </c>
      <c r="G25" s="43">
        <v>19</v>
      </c>
      <c r="H25" s="43">
        <f t="shared" si="6"/>
        <v>47</v>
      </c>
      <c r="I25" s="43">
        <f t="shared" si="1"/>
        <v>0.37903225806451613</v>
      </c>
      <c r="J25" s="43">
        <f t="shared" si="2"/>
        <v>20.449999999999992</v>
      </c>
      <c r="K25" s="43">
        <f t="shared" si="3"/>
        <v>0.31591003285233088</v>
      </c>
      <c r="L25" s="43">
        <f t="shared" si="4"/>
        <v>6.3122225212185246E-2</v>
      </c>
    </row>
    <row r="26" spans="1:12">
      <c r="A26" s="3">
        <v>22</v>
      </c>
      <c r="D26" s="27">
        <v>7</v>
      </c>
      <c r="E26" s="27">
        <f t="shared" si="5"/>
        <v>20.899999999999991</v>
      </c>
      <c r="F26" s="43">
        <f t="shared" si="0"/>
        <v>21.79999999999999</v>
      </c>
      <c r="G26" s="43">
        <v>20</v>
      </c>
      <c r="H26" s="43">
        <f t="shared" si="6"/>
        <v>67</v>
      </c>
      <c r="I26" s="43">
        <f t="shared" si="1"/>
        <v>0.54032258064516125</v>
      </c>
      <c r="J26" s="43">
        <f t="shared" si="2"/>
        <v>21.349999999999991</v>
      </c>
      <c r="K26" s="43">
        <f t="shared" si="3"/>
        <v>0.45851854308844164</v>
      </c>
      <c r="L26" s="43">
        <f t="shared" si="4"/>
        <v>8.1804037556719611E-2</v>
      </c>
    </row>
    <row r="27" spans="1:12">
      <c r="A27" s="3">
        <v>28</v>
      </c>
      <c r="D27" s="27">
        <v>8</v>
      </c>
      <c r="E27" s="27">
        <f t="shared" si="5"/>
        <v>21.79999999999999</v>
      </c>
      <c r="F27" s="43">
        <f t="shared" si="0"/>
        <v>22.699999999999989</v>
      </c>
      <c r="G27" s="43">
        <v>21</v>
      </c>
      <c r="H27" s="43">
        <f t="shared" si="6"/>
        <v>88</v>
      </c>
      <c r="I27" s="43">
        <f t="shared" si="1"/>
        <v>0.70967741935483875</v>
      </c>
      <c r="J27" s="43">
        <f t="shared" si="2"/>
        <v>22.249999999999989</v>
      </c>
      <c r="K27" s="43">
        <f t="shared" si="3"/>
        <v>0.60674038931927188</v>
      </c>
      <c r="L27" s="43">
        <f t="shared" si="4"/>
        <v>0.10293703003556687</v>
      </c>
    </row>
    <row r="28" spans="1:12">
      <c r="A28" s="3">
        <v>22</v>
      </c>
      <c r="D28" s="27">
        <v>9</v>
      </c>
      <c r="E28" s="27">
        <f t="shared" si="5"/>
        <v>22.699999999999989</v>
      </c>
      <c r="F28" s="43">
        <f t="shared" si="0"/>
        <v>23.599999999999987</v>
      </c>
      <c r="G28" s="43">
        <v>13</v>
      </c>
      <c r="H28" s="43">
        <f t="shared" si="6"/>
        <v>101</v>
      </c>
      <c r="I28" s="43">
        <f t="shared" si="1"/>
        <v>0.81451612903225812</v>
      </c>
      <c r="J28" s="43">
        <f t="shared" si="2"/>
        <v>23.149999999999988</v>
      </c>
      <c r="K28" s="43">
        <f t="shared" si="3"/>
        <v>0.74080635095766612</v>
      </c>
      <c r="L28" s="43">
        <f t="shared" si="4"/>
        <v>7.3709778074592003E-2</v>
      </c>
    </row>
    <row r="29" spans="1:12">
      <c r="A29" s="3">
        <v>19</v>
      </c>
      <c r="D29" s="27">
        <v>10</v>
      </c>
      <c r="E29" s="27">
        <f t="shared" si="5"/>
        <v>23.599999999999987</v>
      </c>
      <c r="F29" s="43">
        <f t="shared" si="0"/>
        <v>24.499999999999986</v>
      </c>
      <c r="G29" s="43">
        <v>10</v>
      </c>
      <c r="H29" s="43">
        <f t="shared" si="6"/>
        <v>111</v>
      </c>
      <c r="I29" s="43">
        <f t="shared" si="1"/>
        <v>0.89516129032258063</v>
      </c>
      <c r="J29" s="43">
        <f t="shared" si="2"/>
        <v>24.049999999999986</v>
      </c>
      <c r="K29" s="43">
        <f t="shared" si="3"/>
        <v>0.84633329560398041</v>
      </c>
      <c r="L29" s="43">
        <f t="shared" si="4"/>
        <v>4.8827994718600221E-2</v>
      </c>
    </row>
    <row r="30" spans="1:12">
      <c r="A30" s="3">
        <v>21</v>
      </c>
      <c r="D30" s="27">
        <v>11</v>
      </c>
      <c r="E30" s="27">
        <f t="shared" si="5"/>
        <v>24.499999999999986</v>
      </c>
      <c r="F30" s="43">
        <f t="shared" si="0"/>
        <v>25.399999999999984</v>
      </c>
      <c r="G30" s="43">
        <v>1</v>
      </c>
      <c r="H30" s="43">
        <f t="shared" si="6"/>
        <v>112</v>
      </c>
      <c r="I30" s="43">
        <f t="shared" si="1"/>
        <v>0.90322580645161288</v>
      </c>
      <c r="J30" s="43">
        <f t="shared" si="2"/>
        <v>24.949999999999985</v>
      </c>
      <c r="K30" s="43">
        <f t="shared" si="3"/>
        <v>0.9186176549912507</v>
      </c>
      <c r="L30" s="43">
        <f t="shared" si="4"/>
        <v>1.539184853963782E-2</v>
      </c>
    </row>
    <row r="31" spans="1:12">
      <c r="A31" s="3">
        <v>23</v>
      </c>
      <c r="D31" s="27">
        <v>12</v>
      </c>
      <c r="E31" s="27">
        <f t="shared" ref="E31:E35" si="7">F30</f>
        <v>25.399999999999984</v>
      </c>
      <c r="F31" s="43">
        <f t="shared" ref="F31:F35" si="8">E31+$H$14</f>
        <v>26.299999999999983</v>
      </c>
      <c r="G31" s="43">
        <v>8</v>
      </c>
      <c r="H31" s="43">
        <f t="shared" si="6"/>
        <v>120</v>
      </c>
      <c r="I31" s="43">
        <f t="shared" si="1"/>
        <v>0.967741935483871</v>
      </c>
      <c r="J31" s="43">
        <f t="shared" si="2"/>
        <v>25.849999999999984</v>
      </c>
      <c r="K31" s="43">
        <f t="shared" si="3"/>
        <v>0.96170578945203877</v>
      </c>
      <c r="L31" s="43">
        <f t="shared" si="4"/>
        <v>6.0361460318322235E-3</v>
      </c>
    </row>
    <row r="32" spans="1:12">
      <c r="A32" s="3">
        <v>22</v>
      </c>
      <c r="D32" s="27">
        <v>13</v>
      </c>
      <c r="E32" s="27">
        <f t="shared" si="7"/>
        <v>26.299999999999983</v>
      </c>
      <c r="F32" s="43">
        <f t="shared" si="8"/>
        <v>27.199999999999982</v>
      </c>
      <c r="G32" s="43">
        <v>1</v>
      </c>
      <c r="H32" s="43">
        <f t="shared" si="6"/>
        <v>121</v>
      </c>
      <c r="I32" s="43">
        <f t="shared" si="1"/>
        <v>0.97580645161290325</v>
      </c>
      <c r="J32" s="43">
        <f t="shared" si="2"/>
        <v>26.749999999999982</v>
      </c>
      <c r="K32" s="43">
        <f t="shared" si="3"/>
        <v>0.98405686090979549</v>
      </c>
      <c r="L32" s="43">
        <f t="shared" si="4"/>
        <v>8.2504092968922471E-3</v>
      </c>
    </row>
    <row r="33" spans="1:13">
      <c r="A33" s="3">
        <v>20.5</v>
      </c>
      <c r="D33" s="27">
        <v>14</v>
      </c>
      <c r="E33" s="27">
        <f t="shared" si="7"/>
        <v>27.199999999999982</v>
      </c>
      <c r="F33" s="43">
        <f t="shared" si="8"/>
        <v>28.09999999999998</v>
      </c>
      <c r="G33" s="43">
        <v>2</v>
      </c>
      <c r="H33" s="43">
        <f t="shared" si="6"/>
        <v>123</v>
      </c>
      <c r="I33" s="43">
        <f t="shared" si="1"/>
        <v>0.99193548387096775</v>
      </c>
      <c r="J33" s="43">
        <f t="shared" si="2"/>
        <v>27.649999999999981</v>
      </c>
      <c r="K33" s="43">
        <f t="shared" si="3"/>
        <v>0.99414613545762653</v>
      </c>
      <c r="L33" s="43">
        <f t="shared" si="4"/>
        <v>2.210651586658785E-3</v>
      </c>
    </row>
    <row r="34" spans="1:13">
      <c r="A34" s="3">
        <v>21.5</v>
      </c>
      <c r="D34" s="27">
        <v>15</v>
      </c>
      <c r="E34" s="27">
        <f t="shared" si="7"/>
        <v>28.09999999999998</v>
      </c>
      <c r="F34" s="43">
        <f t="shared" si="8"/>
        <v>28.999999999999979</v>
      </c>
      <c r="G34" s="43">
        <v>0</v>
      </c>
      <c r="H34" s="43">
        <f t="shared" si="6"/>
        <v>123</v>
      </c>
      <c r="I34" s="43">
        <f t="shared" si="1"/>
        <v>0.99193548387096775</v>
      </c>
      <c r="J34" s="43">
        <f t="shared" si="2"/>
        <v>28.549999999999979</v>
      </c>
      <c r="K34" s="43">
        <f t="shared" si="3"/>
        <v>0.99810923410150587</v>
      </c>
      <c r="L34" s="43">
        <f t="shared" si="4"/>
        <v>6.173750230538122E-3</v>
      </c>
    </row>
    <row r="35" spans="1:13" ht="12.75" thickBot="1">
      <c r="A35" s="3">
        <v>19</v>
      </c>
      <c r="D35" s="27">
        <v>16</v>
      </c>
      <c r="E35" s="27">
        <f t="shared" si="7"/>
        <v>28.999999999999979</v>
      </c>
      <c r="F35" s="43">
        <f t="shared" si="8"/>
        <v>29.899999999999977</v>
      </c>
      <c r="G35" s="43">
        <v>1</v>
      </c>
      <c r="H35" s="43">
        <f t="shared" si="6"/>
        <v>124</v>
      </c>
      <c r="I35" s="43">
        <f t="shared" si="1"/>
        <v>1</v>
      </c>
      <c r="J35" s="43">
        <f t="shared" si="2"/>
        <v>29.449999999999978</v>
      </c>
      <c r="K35" s="43">
        <f t="shared" si="3"/>
        <v>0.99946384456711779</v>
      </c>
      <c r="L35" s="43">
        <f t="shared" si="4"/>
        <v>5.3615543288221268E-4</v>
      </c>
    </row>
    <row r="36" spans="1:13" ht="12.75" thickBot="1">
      <c r="A36" s="3">
        <v>22</v>
      </c>
      <c r="D36" s="29"/>
      <c r="E36" s="29"/>
      <c r="F36" s="29"/>
      <c r="K36" s="46" t="s">
        <v>56</v>
      </c>
      <c r="L36" s="47">
        <f>MAX(L20:L35)</f>
        <v>0.10293703003556687</v>
      </c>
    </row>
    <row r="37" spans="1:13" ht="12.75" thickBot="1">
      <c r="A37" s="3">
        <v>20.5</v>
      </c>
      <c r="D37" s="29"/>
      <c r="E37" s="29"/>
      <c r="F37" s="29"/>
      <c r="J37" t="s">
        <v>58</v>
      </c>
      <c r="K37" s="46" t="s">
        <v>57</v>
      </c>
      <c r="L37" s="47">
        <f>L36*SQRT(E13)</f>
        <v>1.1462582548951854</v>
      </c>
    </row>
    <row r="38" spans="1:13" ht="12.75" thickBot="1">
      <c r="A38" s="3">
        <v>19.5</v>
      </c>
      <c r="D38" s="29"/>
      <c r="E38" s="29"/>
      <c r="F38" s="29"/>
      <c r="K38" s="46" t="s">
        <v>59</v>
      </c>
      <c r="L38" s="48">
        <v>1.36</v>
      </c>
      <c r="M38" t="s">
        <v>60</v>
      </c>
    </row>
    <row r="39" spans="1:13">
      <c r="A39" s="3">
        <v>20</v>
      </c>
      <c r="D39" s="29"/>
      <c r="E39" s="29"/>
      <c r="F39" s="29"/>
    </row>
    <row r="40" spans="1:13">
      <c r="A40" s="3">
        <v>22.5</v>
      </c>
      <c r="J40" t="s">
        <v>61</v>
      </c>
      <c r="K40" s="49" t="s">
        <v>62</v>
      </c>
    </row>
    <row r="41" spans="1:13">
      <c r="A41" s="3">
        <v>23.5</v>
      </c>
    </row>
    <row r="42" spans="1:13">
      <c r="A42" s="3">
        <v>21</v>
      </c>
    </row>
    <row r="43" spans="1:13" ht="12.75" thickBot="1">
      <c r="A43" s="3">
        <v>20</v>
      </c>
    </row>
    <row r="44" spans="1:13" ht="12.75" thickBot="1">
      <c r="A44" s="3">
        <v>22</v>
      </c>
      <c r="J44" t="s">
        <v>63</v>
      </c>
      <c r="K44" s="46" t="s">
        <v>59</v>
      </c>
      <c r="L44" s="48">
        <v>1.63</v>
      </c>
      <c r="M44" t="s">
        <v>60</v>
      </c>
    </row>
    <row r="45" spans="1:13">
      <c r="A45" s="3">
        <v>21</v>
      </c>
      <c r="J45" t="s">
        <v>61</v>
      </c>
      <c r="K45" s="49" t="s">
        <v>62</v>
      </c>
    </row>
    <row r="46" spans="1:13">
      <c r="A46" s="3">
        <v>21</v>
      </c>
    </row>
    <row r="47" spans="1:13">
      <c r="A47" s="3">
        <v>22</v>
      </c>
    </row>
    <row r="48" spans="1:13">
      <c r="A48" s="3">
        <v>17</v>
      </c>
    </row>
    <row r="49" spans="1:13" ht="12.75" thickBot="1">
      <c r="A49" s="3">
        <v>22</v>
      </c>
    </row>
    <row r="50" spans="1:13" ht="12.75" thickBot="1">
      <c r="A50" s="3">
        <v>21</v>
      </c>
      <c r="J50" t="s">
        <v>64</v>
      </c>
      <c r="K50" s="46" t="s">
        <v>59</v>
      </c>
      <c r="L50" s="48">
        <v>1.1299999999999999</v>
      </c>
      <c r="M50" t="s">
        <v>60</v>
      </c>
    </row>
    <row r="51" spans="1:13">
      <c r="A51" s="3">
        <v>16</v>
      </c>
      <c r="J51" t="s">
        <v>61</v>
      </c>
      <c r="K51" s="49" t="s">
        <v>65</v>
      </c>
    </row>
    <row r="52" spans="1:13">
      <c r="A52" s="3">
        <v>24</v>
      </c>
    </row>
    <row r="53" spans="1:13">
      <c r="A53" s="3">
        <v>20</v>
      </c>
    </row>
    <row r="54" spans="1:13">
      <c r="A54" s="3">
        <v>21</v>
      </c>
    </row>
    <row r="55" spans="1:13">
      <c r="A55" s="3">
        <v>21</v>
      </c>
    </row>
    <row r="56" spans="1:13">
      <c r="A56" s="3">
        <v>23.5</v>
      </c>
    </row>
    <row r="57" spans="1:13">
      <c r="A57" s="3">
        <v>19.5</v>
      </c>
    </row>
    <row r="58" spans="1:13">
      <c r="A58" s="3">
        <v>20.5</v>
      </c>
    </row>
    <row r="59" spans="1:13">
      <c r="A59" s="3">
        <v>24</v>
      </c>
    </row>
    <row r="60" spans="1:13">
      <c r="A60" s="3">
        <v>17</v>
      </c>
    </row>
    <row r="61" spans="1:13">
      <c r="A61" s="3">
        <v>21.5</v>
      </c>
    </row>
    <row r="62" spans="1:13">
      <c r="A62" s="3">
        <v>25.5</v>
      </c>
    </row>
    <row r="63" spans="1:13">
      <c r="A63" s="3">
        <v>19.5</v>
      </c>
    </row>
    <row r="64" spans="1:13">
      <c r="A64" s="3">
        <v>23</v>
      </c>
    </row>
    <row r="65" spans="1:1">
      <c r="A65" s="3">
        <v>22.5</v>
      </c>
    </row>
    <row r="66" spans="1:1">
      <c r="A66" s="3">
        <v>19</v>
      </c>
    </row>
    <row r="67" spans="1:1">
      <c r="A67" s="3">
        <v>20.5</v>
      </c>
    </row>
    <row r="68" spans="1:1">
      <c r="A68" s="3">
        <v>21</v>
      </c>
    </row>
    <row r="69" spans="1:1">
      <c r="A69" s="3">
        <v>21</v>
      </c>
    </row>
    <row r="70" spans="1:1">
      <c r="A70" s="3">
        <v>19.5</v>
      </c>
    </row>
    <row r="71" spans="1:1">
      <c r="A71" s="3">
        <v>20</v>
      </c>
    </row>
    <row r="72" spans="1:1">
      <c r="A72" s="3">
        <v>23</v>
      </c>
    </row>
    <row r="73" spans="1:1">
      <c r="A73" s="3">
        <v>29</v>
      </c>
    </row>
    <row r="74" spans="1:1">
      <c r="A74" s="3">
        <v>22</v>
      </c>
    </row>
    <row r="75" spans="1:1">
      <c r="A75" s="3">
        <v>19.5</v>
      </c>
    </row>
    <row r="76" spans="1:1">
      <c r="A76" s="3">
        <v>21</v>
      </c>
    </row>
    <row r="77" spans="1:1">
      <c r="A77" s="3">
        <v>21</v>
      </c>
    </row>
    <row r="78" spans="1:1">
      <c r="A78" s="3">
        <v>23.5</v>
      </c>
    </row>
    <row r="79" spans="1:1">
      <c r="A79" s="3">
        <v>23</v>
      </c>
    </row>
    <row r="80" spans="1:1">
      <c r="A80" s="3">
        <v>22.5</v>
      </c>
    </row>
    <row r="81" spans="1:1">
      <c r="A81" s="3">
        <v>18.5</v>
      </c>
    </row>
    <row r="82" spans="1:1">
      <c r="A82" s="3">
        <v>23</v>
      </c>
    </row>
    <row r="83" spans="1:1">
      <c r="A83" s="3">
        <v>23.5</v>
      </c>
    </row>
    <row r="84" spans="1:1">
      <c r="A84" s="3">
        <v>27.5</v>
      </c>
    </row>
    <row r="85" spans="1:1">
      <c r="A85" s="3">
        <v>25</v>
      </c>
    </row>
    <row r="86" spans="1:1">
      <c r="A86" s="3">
        <v>21</v>
      </c>
    </row>
    <row r="87" spans="1:1">
      <c r="A87" s="3">
        <v>19</v>
      </c>
    </row>
    <row r="88" spans="1:1">
      <c r="A88" s="3">
        <v>24</v>
      </c>
    </row>
    <row r="89" spans="1:1">
      <c r="A89" s="3">
        <v>22</v>
      </c>
    </row>
    <row r="90" spans="1:1">
      <c r="A90" s="3">
        <v>24</v>
      </c>
    </row>
    <row r="91" spans="1:1">
      <c r="A91" s="3">
        <v>19.5</v>
      </c>
    </row>
    <row r="92" spans="1:1">
      <c r="A92" s="3">
        <v>22.5</v>
      </c>
    </row>
    <row r="93" spans="1:1">
      <c r="A93" s="3">
        <v>20.5</v>
      </c>
    </row>
    <row r="94" spans="1:1">
      <c r="A94" s="3">
        <v>21</v>
      </c>
    </row>
    <row r="95" spans="1:1">
      <c r="A95" s="3">
        <v>24</v>
      </c>
    </row>
    <row r="96" spans="1:1">
      <c r="A96" s="3">
        <v>22</v>
      </c>
    </row>
    <row r="97" spans="1:1">
      <c r="A97" s="3">
        <v>20.5</v>
      </c>
    </row>
    <row r="98" spans="1:1">
      <c r="A98" s="3">
        <v>19.5</v>
      </c>
    </row>
    <row r="99" spans="1:1">
      <c r="A99" s="3">
        <v>20.5</v>
      </c>
    </row>
    <row r="100" spans="1:1">
      <c r="A100" s="3">
        <v>26</v>
      </c>
    </row>
    <row r="101" spans="1:1">
      <c r="A101" s="3">
        <v>22</v>
      </c>
    </row>
    <row r="102" spans="1:1">
      <c r="A102" s="3">
        <v>18</v>
      </c>
    </row>
    <row r="103" spans="1:1">
      <c r="A103" s="3">
        <v>19</v>
      </c>
    </row>
    <row r="104" spans="1:1">
      <c r="A104" s="3">
        <v>26</v>
      </c>
    </row>
    <row r="105" spans="1:1">
      <c r="A105" s="3">
        <v>26</v>
      </c>
    </row>
    <row r="106" spans="1:1">
      <c r="A106" s="3">
        <v>19</v>
      </c>
    </row>
    <row r="107" spans="1:1">
      <c r="A107" s="3">
        <v>23</v>
      </c>
    </row>
    <row r="108" spans="1:1">
      <c r="A108" s="3">
        <v>18</v>
      </c>
    </row>
    <row r="109" spans="1:1">
      <c r="A109" s="3">
        <v>19.5</v>
      </c>
    </row>
    <row r="110" spans="1:1">
      <c r="A110" s="3">
        <v>20.5</v>
      </c>
    </row>
    <row r="111" spans="1:1">
      <c r="A111" s="3">
        <v>24</v>
      </c>
    </row>
    <row r="112" spans="1:1">
      <c r="A112" s="3">
        <v>19.5</v>
      </c>
    </row>
    <row r="113" spans="1:1">
      <c r="A113" s="3">
        <v>22</v>
      </c>
    </row>
    <row r="114" spans="1:1">
      <c r="A114" s="3">
        <v>23</v>
      </c>
    </row>
    <row r="115" spans="1:1">
      <c r="A115" s="3">
        <v>19</v>
      </c>
    </row>
    <row r="116" spans="1:1">
      <c r="A116" s="3">
        <v>26</v>
      </c>
    </row>
    <row r="117" spans="1:1">
      <c r="A117" s="3">
        <v>17</v>
      </c>
    </row>
    <row r="118" spans="1:1">
      <c r="A118" s="3">
        <v>23</v>
      </c>
    </row>
    <row r="119" spans="1:1">
      <c r="A119" s="3">
        <v>20.5</v>
      </c>
    </row>
    <row r="120" spans="1:1">
      <c r="A120" s="3">
        <v>24</v>
      </c>
    </row>
    <row r="121" spans="1:1">
      <c r="A121" s="3">
        <v>26</v>
      </c>
    </row>
    <row r="122" spans="1:1">
      <c r="A122" s="3">
        <v>22</v>
      </c>
    </row>
    <row r="123" spans="1:1">
      <c r="A123" s="3">
        <v>21.5</v>
      </c>
    </row>
    <row r="124" spans="1:1">
      <c r="A124" s="3">
        <v>25.5</v>
      </c>
    </row>
    <row r="125" spans="1:1">
      <c r="A125" s="3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0"/>
  <sheetViews>
    <sheetView topLeftCell="A35" workbookViewId="0">
      <selection activeCell="D36" sqref="D36"/>
    </sheetView>
  </sheetViews>
  <sheetFormatPr defaultRowHeight="12"/>
  <cols>
    <col min="1" max="1" width="10.140625" bestFit="1" customWidth="1"/>
    <col min="2" max="2" width="9.7109375" customWidth="1"/>
    <col min="3" max="3" width="10.140625" bestFit="1" customWidth="1"/>
    <col min="5" max="5" width="10.140625" bestFit="1" customWidth="1"/>
    <col min="7" max="7" width="10.140625" bestFit="1" customWidth="1"/>
  </cols>
  <sheetData>
    <row r="2" spans="1:8" ht="20.25">
      <c r="B2" s="22" t="s">
        <v>16</v>
      </c>
    </row>
    <row r="5" spans="1:8" ht="18">
      <c r="A5" s="20" t="s">
        <v>2</v>
      </c>
      <c r="B5" s="21" t="s">
        <v>15</v>
      </c>
      <c r="C5" s="20" t="s">
        <v>2</v>
      </c>
      <c r="D5" s="21" t="s">
        <v>17</v>
      </c>
      <c r="E5" s="20" t="s">
        <v>2</v>
      </c>
      <c r="F5" s="21" t="s">
        <v>17</v>
      </c>
      <c r="G5" s="20" t="s">
        <v>2</v>
      </c>
      <c r="H5" s="21" t="s">
        <v>17</v>
      </c>
    </row>
    <row r="6" spans="1:8" ht="18">
      <c r="A6" s="18">
        <v>0.38</v>
      </c>
      <c r="B6" s="19">
        <v>1E-3</v>
      </c>
      <c r="C6" s="18">
        <v>0.83</v>
      </c>
      <c r="D6" s="19">
        <v>0.504</v>
      </c>
      <c r="E6" s="18">
        <v>1.28</v>
      </c>
      <c r="F6" s="19">
        <v>0.92500000000000004</v>
      </c>
      <c r="G6" s="18">
        <v>1.73</v>
      </c>
      <c r="H6" s="19">
        <v>0.995</v>
      </c>
    </row>
    <row r="7" spans="1:8" ht="18">
      <c r="A7" s="18">
        <v>0.39</v>
      </c>
      <c r="B7" s="19">
        <v>2E-3</v>
      </c>
      <c r="C7" s="18">
        <v>0.84</v>
      </c>
      <c r="D7" s="19">
        <v>0.51900000000000002</v>
      </c>
      <c r="E7" s="18">
        <v>1.29</v>
      </c>
      <c r="F7" s="19">
        <v>0.92800000000000005</v>
      </c>
      <c r="G7" s="18">
        <v>1.74</v>
      </c>
      <c r="H7" s="19">
        <v>0.995</v>
      </c>
    </row>
    <row r="8" spans="1:8" ht="18">
      <c r="A8" s="18">
        <v>0.4</v>
      </c>
      <c r="B8" s="19">
        <v>3.0000000000000001E-3</v>
      </c>
      <c r="C8" s="18">
        <v>0.85</v>
      </c>
      <c r="D8" s="19">
        <v>0.35</v>
      </c>
      <c r="E8" s="18">
        <v>1.3</v>
      </c>
      <c r="F8" s="19">
        <v>0.93200000000000005</v>
      </c>
      <c r="G8" s="18">
        <v>1.75</v>
      </c>
      <c r="H8" s="19">
        <v>0.996</v>
      </c>
    </row>
    <row r="9" spans="1:8" ht="18">
      <c r="A9" s="18">
        <v>0.41</v>
      </c>
      <c r="B9" s="19">
        <v>4.0000000000000001E-3</v>
      </c>
      <c r="C9" s="18">
        <v>0.86</v>
      </c>
      <c r="D9" s="19">
        <v>0.55000000000000004</v>
      </c>
      <c r="E9" s="18">
        <v>1.31</v>
      </c>
      <c r="F9" s="19">
        <v>0.93500000000000005</v>
      </c>
      <c r="G9" s="18">
        <v>1.76</v>
      </c>
      <c r="H9" s="19">
        <v>0.996</v>
      </c>
    </row>
    <row r="10" spans="1:8" ht="18">
      <c r="A10" s="18">
        <v>0.42</v>
      </c>
      <c r="B10" s="19">
        <v>5.0000000000000001E-3</v>
      </c>
      <c r="C10" s="18">
        <v>0.87</v>
      </c>
      <c r="D10" s="19">
        <v>0.56499999999999995</v>
      </c>
      <c r="E10" s="18">
        <v>1.32</v>
      </c>
      <c r="F10" s="19">
        <v>0.93899999999999995</v>
      </c>
      <c r="G10" s="18">
        <v>1.77</v>
      </c>
      <c r="H10" s="19">
        <v>0.996</v>
      </c>
    </row>
    <row r="11" spans="1:8" ht="18">
      <c r="A11" s="18">
        <v>0.43</v>
      </c>
      <c r="B11" s="19">
        <v>7.0000000000000001E-3</v>
      </c>
      <c r="C11" s="18">
        <v>0.88</v>
      </c>
      <c r="D11" s="19">
        <v>0.57899999999999996</v>
      </c>
      <c r="E11" s="18">
        <v>1.33</v>
      </c>
      <c r="F11" s="19">
        <v>0.94199999999999995</v>
      </c>
      <c r="G11" s="18">
        <v>1.78</v>
      </c>
      <c r="H11" s="19">
        <v>0.996</v>
      </c>
    </row>
    <row r="12" spans="1:8" ht="18">
      <c r="A12" s="18">
        <v>0.44</v>
      </c>
      <c r="B12" s="19">
        <v>0.01</v>
      </c>
      <c r="C12" s="18">
        <v>0.89</v>
      </c>
      <c r="D12" s="19">
        <v>0.59299999999999997</v>
      </c>
      <c r="E12" s="18">
        <v>1.34</v>
      </c>
      <c r="F12" s="19">
        <v>0.94499999999999995</v>
      </c>
      <c r="G12" s="18">
        <v>1.79</v>
      </c>
      <c r="H12" s="19">
        <v>0.997</v>
      </c>
    </row>
    <row r="13" spans="1:8" ht="18">
      <c r="A13" s="18">
        <v>0.45</v>
      </c>
      <c r="B13" s="19">
        <v>1.2999999999999999E-2</v>
      </c>
      <c r="C13" s="18">
        <v>0.9</v>
      </c>
      <c r="D13" s="19">
        <v>0.60699999999999998</v>
      </c>
      <c r="E13" s="18">
        <v>1.35</v>
      </c>
      <c r="F13" s="19">
        <v>0.94799999999999995</v>
      </c>
      <c r="G13" s="18">
        <v>1.8</v>
      </c>
      <c r="H13" s="19">
        <v>0.997</v>
      </c>
    </row>
    <row r="14" spans="1:8" ht="18">
      <c r="A14" s="18">
        <v>0.46</v>
      </c>
      <c r="B14" s="19">
        <v>1.6E-2</v>
      </c>
      <c r="C14" s="18">
        <v>0.91</v>
      </c>
      <c r="D14" s="19">
        <v>0.621</v>
      </c>
      <c r="E14" s="18">
        <v>1.36</v>
      </c>
      <c r="F14" s="19">
        <v>0.95099999999999996</v>
      </c>
      <c r="G14" s="18">
        <v>1.81</v>
      </c>
      <c r="H14" s="19">
        <v>0.997</v>
      </c>
    </row>
    <row r="15" spans="1:8" ht="18">
      <c r="A15" s="18">
        <v>0.47</v>
      </c>
      <c r="B15" s="19">
        <v>0.02</v>
      </c>
      <c r="C15" s="18">
        <v>0.92</v>
      </c>
      <c r="D15" s="19">
        <v>0.63400000000000001</v>
      </c>
      <c r="E15" s="18">
        <v>1.37</v>
      </c>
      <c r="F15" s="19">
        <v>0.95299999999999996</v>
      </c>
      <c r="G15" s="18">
        <v>1.82</v>
      </c>
      <c r="H15" s="19">
        <v>0.997</v>
      </c>
    </row>
    <row r="16" spans="1:8" ht="18">
      <c r="A16" s="18">
        <v>0.48</v>
      </c>
      <c r="B16" s="19">
        <v>2.5000000000000001E-2</v>
      </c>
      <c r="C16" s="18">
        <v>0.93</v>
      </c>
      <c r="D16" s="19">
        <v>0.64700000000000002</v>
      </c>
      <c r="E16" s="18">
        <v>1.38</v>
      </c>
      <c r="F16" s="19">
        <v>0.95599999999999996</v>
      </c>
      <c r="G16" s="18">
        <v>1.83</v>
      </c>
      <c r="H16" s="19">
        <v>0.998</v>
      </c>
    </row>
    <row r="17" spans="1:8" ht="18">
      <c r="A17" s="18">
        <v>0.49</v>
      </c>
      <c r="B17" s="19">
        <v>0.03</v>
      </c>
      <c r="C17" s="18">
        <v>0.94</v>
      </c>
      <c r="D17" s="19">
        <v>0.66</v>
      </c>
      <c r="E17" s="18">
        <v>1.39</v>
      </c>
      <c r="F17" s="19">
        <v>0.95799999999999996</v>
      </c>
      <c r="G17" s="18">
        <v>1.84</v>
      </c>
      <c r="H17" s="19">
        <v>0.998</v>
      </c>
    </row>
    <row r="18" spans="1:8" ht="18">
      <c r="A18" s="18">
        <v>0.5</v>
      </c>
      <c r="B18" s="19">
        <v>3.5999999999999997E-2</v>
      </c>
      <c r="C18" s="18">
        <v>0.95</v>
      </c>
      <c r="D18" s="19">
        <v>0.67300000000000004</v>
      </c>
      <c r="E18" s="18">
        <v>1.4</v>
      </c>
      <c r="F18" s="19">
        <v>0.96</v>
      </c>
      <c r="G18" s="18">
        <v>1.85</v>
      </c>
      <c r="H18" s="19">
        <v>0.998</v>
      </c>
    </row>
    <row r="19" spans="1:8" ht="18">
      <c r="A19" s="18">
        <v>0.51</v>
      </c>
      <c r="B19" s="19">
        <v>4.2999999999999997E-2</v>
      </c>
      <c r="C19" s="18">
        <v>0.96</v>
      </c>
      <c r="D19" s="19">
        <v>0.68500000000000005</v>
      </c>
      <c r="E19" s="18">
        <v>1.41</v>
      </c>
      <c r="F19" s="19">
        <v>0.96199999999999997</v>
      </c>
      <c r="G19" s="18">
        <v>1.86</v>
      </c>
      <c r="H19" s="19">
        <v>0.998</v>
      </c>
    </row>
    <row r="20" spans="1:8" ht="18">
      <c r="A20" s="18">
        <v>0.52</v>
      </c>
      <c r="B20" s="19">
        <v>0.05</v>
      </c>
      <c r="C20" s="18">
        <v>0.97</v>
      </c>
      <c r="D20" s="19">
        <v>0.69599999999999995</v>
      </c>
      <c r="E20" s="18">
        <v>1.42</v>
      </c>
      <c r="F20" s="19">
        <v>0.96499999999999997</v>
      </c>
      <c r="G20" s="18">
        <v>1.87</v>
      </c>
      <c r="H20" s="19">
        <v>0.998</v>
      </c>
    </row>
    <row r="21" spans="1:8" ht="18">
      <c r="A21" s="18">
        <v>0.53</v>
      </c>
      <c r="B21" s="19">
        <v>5.8999999999999997E-2</v>
      </c>
      <c r="C21" s="18">
        <v>0.98</v>
      </c>
      <c r="D21" s="19">
        <v>0.70799999999999996</v>
      </c>
      <c r="E21" s="18">
        <v>1.43</v>
      </c>
      <c r="F21" s="19">
        <v>0.96699999999999997</v>
      </c>
      <c r="G21" s="18">
        <v>1.88</v>
      </c>
      <c r="H21" s="19">
        <v>0.998</v>
      </c>
    </row>
    <row r="22" spans="1:8" ht="18">
      <c r="A22" s="18">
        <v>0.54</v>
      </c>
      <c r="B22" s="19">
        <v>6.7000000000000004E-2</v>
      </c>
      <c r="C22" s="18">
        <v>0.99</v>
      </c>
      <c r="D22" s="19">
        <v>0.71899999999999997</v>
      </c>
      <c r="E22" s="18">
        <v>1.44</v>
      </c>
      <c r="F22" s="19">
        <v>0.96799999999999997</v>
      </c>
      <c r="G22" s="18">
        <v>1.89</v>
      </c>
      <c r="H22" s="19">
        <v>0.998</v>
      </c>
    </row>
    <row r="23" spans="1:8" ht="18">
      <c r="A23" s="18">
        <v>0.55000000000000004</v>
      </c>
      <c r="B23" s="19">
        <v>7.6999999999999999E-2</v>
      </c>
      <c r="C23" s="18">
        <v>1</v>
      </c>
      <c r="D23" s="19">
        <v>0.73</v>
      </c>
      <c r="E23" s="18">
        <v>1.45</v>
      </c>
      <c r="F23" s="19">
        <v>0.97</v>
      </c>
      <c r="G23" s="18">
        <v>1.9</v>
      </c>
      <c r="H23" s="19">
        <v>0.999</v>
      </c>
    </row>
    <row r="24" spans="1:8" ht="18">
      <c r="A24" s="18">
        <v>0.56000000000000005</v>
      </c>
      <c r="B24" s="19">
        <v>8.7999999999999995E-2</v>
      </c>
      <c r="C24" s="18">
        <v>1.01</v>
      </c>
      <c r="D24" s="19">
        <v>0.74099999999999999</v>
      </c>
      <c r="E24" s="18">
        <v>1.46</v>
      </c>
      <c r="F24" s="19">
        <v>0.97199999999999998</v>
      </c>
      <c r="G24" s="18">
        <v>1.91</v>
      </c>
      <c r="H24" s="19">
        <v>0.999</v>
      </c>
    </row>
    <row r="25" spans="1:8" ht="18">
      <c r="A25" s="18">
        <v>0.56999999999999995</v>
      </c>
      <c r="B25" s="19">
        <v>9.9000000000000005E-2</v>
      </c>
      <c r="C25" s="18">
        <v>1.02</v>
      </c>
      <c r="D25" s="19">
        <v>0.751</v>
      </c>
      <c r="E25" s="18">
        <v>1.47</v>
      </c>
      <c r="F25" s="19">
        <v>0.97299999999999998</v>
      </c>
      <c r="G25" s="18">
        <v>1.92</v>
      </c>
      <c r="H25" s="19">
        <v>0.999</v>
      </c>
    </row>
    <row r="26" spans="1:8" ht="18">
      <c r="A26" s="18">
        <v>0.57999999999999996</v>
      </c>
      <c r="B26" s="19">
        <v>0.11</v>
      </c>
      <c r="C26" s="18">
        <v>1.03</v>
      </c>
      <c r="D26" s="19">
        <v>0.76100000000000001</v>
      </c>
      <c r="E26" s="18">
        <v>1.48</v>
      </c>
      <c r="F26" s="19">
        <v>0.97499999999999998</v>
      </c>
      <c r="G26" s="18">
        <v>1.93</v>
      </c>
      <c r="H26" s="19">
        <v>0.999</v>
      </c>
    </row>
    <row r="27" spans="1:8" ht="18">
      <c r="A27" s="18">
        <v>0.59</v>
      </c>
      <c r="B27" s="19">
        <v>0.123</v>
      </c>
      <c r="C27" s="18">
        <v>1.04</v>
      </c>
      <c r="D27" s="19">
        <v>0.77</v>
      </c>
      <c r="E27" s="18">
        <v>1.49</v>
      </c>
      <c r="F27" s="19">
        <v>0.97599999999999998</v>
      </c>
      <c r="G27" s="18">
        <v>1.94</v>
      </c>
      <c r="H27" s="19">
        <v>0.999</v>
      </c>
    </row>
    <row r="28" spans="1:8" ht="18">
      <c r="A28" s="18">
        <v>0.6</v>
      </c>
      <c r="B28" s="19">
        <v>0.13600000000000001</v>
      </c>
      <c r="C28" s="18">
        <v>1.05</v>
      </c>
      <c r="D28" s="19">
        <v>0.78</v>
      </c>
      <c r="E28" s="18">
        <v>1.5</v>
      </c>
      <c r="F28" s="19">
        <v>0.97799999999999998</v>
      </c>
      <c r="G28" s="18">
        <v>1.95</v>
      </c>
      <c r="H28" s="19">
        <v>0.999</v>
      </c>
    </row>
    <row r="29" spans="1:8" ht="18">
      <c r="A29" s="18">
        <v>0.61</v>
      </c>
      <c r="B29" s="19">
        <v>0.14899999999999999</v>
      </c>
      <c r="C29" s="18">
        <v>1.06</v>
      </c>
      <c r="D29" s="19">
        <v>0.78900000000000003</v>
      </c>
      <c r="E29" s="18">
        <v>1.51</v>
      </c>
      <c r="F29" s="19">
        <v>0.97899999999999998</v>
      </c>
      <c r="G29" s="18">
        <v>1.96</v>
      </c>
      <c r="H29" s="19">
        <v>0.999</v>
      </c>
    </row>
    <row r="30" spans="1:8" ht="18">
      <c r="A30" s="18">
        <v>0.62</v>
      </c>
      <c r="B30" s="19">
        <v>0.16300000000000001</v>
      </c>
      <c r="C30" s="18">
        <v>1.07</v>
      </c>
      <c r="D30" s="19">
        <v>0.79800000000000004</v>
      </c>
      <c r="E30" s="18">
        <v>1.52</v>
      </c>
      <c r="F30" s="19">
        <v>0.98</v>
      </c>
      <c r="G30" s="18">
        <v>1.97</v>
      </c>
      <c r="H30" s="19">
        <v>0.999</v>
      </c>
    </row>
    <row r="31" spans="1:8" ht="18">
      <c r="A31" s="18">
        <v>0.63</v>
      </c>
      <c r="B31" s="19">
        <v>0.17799999999999999</v>
      </c>
      <c r="C31" s="18">
        <v>1.08</v>
      </c>
      <c r="D31" s="19">
        <v>0.80600000000000005</v>
      </c>
      <c r="E31" s="18">
        <v>1.53</v>
      </c>
      <c r="F31" s="19">
        <v>0.98099999999999998</v>
      </c>
      <c r="G31" s="18">
        <v>1.98</v>
      </c>
      <c r="H31" s="19">
        <v>0.999</v>
      </c>
    </row>
    <row r="32" spans="1:8" ht="18">
      <c r="A32" s="18">
        <v>0.64</v>
      </c>
      <c r="B32" s="19">
        <v>0.193</v>
      </c>
      <c r="C32" s="18">
        <v>1.0900000000000001</v>
      </c>
      <c r="D32" s="19">
        <v>0.81399999999999995</v>
      </c>
      <c r="E32" s="18">
        <v>1.54</v>
      </c>
      <c r="F32" s="19">
        <v>0.98299999999999998</v>
      </c>
      <c r="G32" s="18">
        <v>1.99</v>
      </c>
      <c r="H32" s="19">
        <v>0.999</v>
      </c>
    </row>
    <row r="33" spans="1:8" ht="18">
      <c r="A33" s="18">
        <v>0.65</v>
      </c>
      <c r="B33" s="19">
        <v>0.20799999999999999</v>
      </c>
      <c r="C33" s="18">
        <v>1.1000000000000001</v>
      </c>
      <c r="D33" s="19">
        <v>0.82199999999999995</v>
      </c>
      <c r="E33" s="18">
        <v>1.55</v>
      </c>
      <c r="F33" s="19">
        <v>0.98399999999999999</v>
      </c>
      <c r="G33" s="18">
        <v>2</v>
      </c>
      <c r="H33" s="19">
        <v>0.999</v>
      </c>
    </row>
    <row r="34" spans="1:8" ht="18">
      <c r="A34" s="18">
        <v>0.66</v>
      </c>
      <c r="B34" s="19">
        <v>0.224</v>
      </c>
      <c r="C34" s="18">
        <v>1.1100000000000001</v>
      </c>
      <c r="D34" s="19">
        <v>0.83</v>
      </c>
      <c r="E34" s="18">
        <v>1.56</v>
      </c>
      <c r="F34" s="19">
        <v>0.98499999999999999</v>
      </c>
      <c r="G34" s="18">
        <v>2.0099999999999998</v>
      </c>
      <c r="H34" s="19">
        <v>0.999</v>
      </c>
    </row>
    <row r="35" spans="1:8" ht="18">
      <c r="A35" s="18">
        <v>0.67</v>
      </c>
      <c r="B35" s="19">
        <v>0.24</v>
      </c>
      <c r="C35" s="18">
        <v>1.1200000000000001</v>
      </c>
      <c r="D35" s="19">
        <v>0.83699999999999997</v>
      </c>
      <c r="E35" s="18">
        <v>1.57</v>
      </c>
      <c r="F35" s="19">
        <v>0.98599999999999999</v>
      </c>
      <c r="G35" s="18">
        <v>2.02</v>
      </c>
      <c r="H35" s="19">
        <v>0.999</v>
      </c>
    </row>
    <row r="36" spans="1:8" ht="18">
      <c r="A36" s="18">
        <v>0.68</v>
      </c>
      <c r="B36" s="19">
        <v>0.25600000000000001</v>
      </c>
      <c r="C36" s="18">
        <v>1.1299999999999999</v>
      </c>
      <c r="D36" s="19">
        <v>0.84499999999999997</v>
      </c>
      <c r="E36" s="18">
        <v>1.58</v>
      </c>
      <c r="F36" s="19">
        <v>0.98599999999999999</v>
      </c>
      <c r="G36" s="18">
        <v>2.0299999999999998</v>
      </c>
      <c r="H36" s="19">
        <v>0.999</v>
      </c>
    </row>
    <row r="37" spans="1:8" ht="18">
      <c r="A37" s="18">
        <v>0.69</v>
      </c>
      <c r="B37" s="19">
        <v>0.27200000000000002</v>
      </c>
      <c r="C37" s="18">
        <v>1.1399999999999999</v>
      </c>
      <c r="D37" s="19">
        <v>0.85099999999999998</v>
      </c>
      <c r="E37" s="18">
        <v>1.59</v>
      </c>
      <c r="F37" s="19">
        <v>0.98699999999999999</v>
      </c>
      <c r="G37" s="18">
        <v>2.04</v>
      </c>
      <c r="H37" s="19">
        <v>1</v>
      </c>
    </row>
    <row r="38" spans="1:8" ht="18">
      <c r="A38" s="18">
        <v>0.7</v>
      </c>
      <c r="B38" s="19">
        <v>0.28899999999999998</v>
      </c>
      <c r="C38" s="18">
        <v>1.1499999999999999</v>
      </c>
      <c r="D38" s="19">
        <v>0.85799999999999998</v>
      </c>
      <c r="E38" s="18">
        <v>1.6</v>
      </c>
      <c r="F38" s="19">
        <v>0.98799999999999999</v>
      </c>
      <c r="G38" s="18">
        <v>2.0499999999999998</v>
      </c>
      <c r="H38" s="19">
        <v>1</v>
      </c>
    </row>
    <row r="39" spans="1:8" ht="18">
      <c r="A39" s="18">
        <v>0.71</v>
      </c>
      <c r="B39" s="19">
        <v>0.30499999999999999</v>
      </c>
      <c r="C39" s="18">
        <v>1.1599999999999999</v>
      </c>
      <c r="D39" s="19">
        <v>0.86399999999999999</v>
      </c>
      <c r="E39" s="18">
        <v>1.61</v>
      </c>
      <c r="F39" s="19">
        <v>0.98899999999999999</v>
      </c>
      <c r="G39" s="18">
        <v>2.06</v>
      </c>
      <c r="H39" s="19">
        <v>1</v>
      </c>
    </row>
    <row r="40" spans="1:8" ht="18">
      <c r="A40" s="18">
        <v>0.72</v>
      </c>
      <c r="B40" s="19">
        <v>0.32200000000000001</v>
      </c>
      <c r="C40" s="18">
        <v>1.17</v>
      </c>
      <c r="D40" s="19">
        <v>0.871</v>
      </c>
      <c r="E40" s="18">
        <v>1.62</v>
      </c>
      <c r="F40" s="19">
        <v>0.98899999999999999</v>
      </c>
      <c r="G40" s="18">
        <v>2.0699999999999998</v>
      </c>
      <c r="H40" s="19">
        <v>1</v>
      </c>
    </row>
    <row r="41" spans="1:8" ht="18">
      <c r="A41" s="18">
        <v>0.73</v>
      </c>
      <c r="B41" s="19">
        <v>0.33900000000000002</v>
      </c>
      <c r="C41" s="18">
        <v>1.18</v>
      </c>
      <c r="D41" s="19">
        <v>0.877</v>
      </c>
      <c r="E41" s="18">
        <v>1.63</v>
      </c>
      <c r="F41" s="19">
        <v>0.99</v>
      </c>
      <c r="G41" s="18">
        <v>2.08</v>
      </c>
      <c r="H41" s="19">
        <v>1</v>
      </c>
    </row>
    <row r="42" spans="1:8" ht="18">
      <c r="A42" s="18">
        <v>0.74</v>
      </c>
      <c r="B42" s="19">
        <v>0.35599999999999998</v>
      </c>
      <c r="C42" s="18">
        <v>1.19</v>
      </c>
      <c r="D42" s="19">
        <v>0.872</v>
      </c>
      <c r="E42" s="18">
        <v>1.64</v>
      </c>
      <c r="F42" s="19">
        <v>0.99099999999999999</v>
      </c>
      <c r="G42" s="18">
        <v>2.09</v>
      </c>
      <c r="H42" s="19">
        <v>1</v>
      </c>
    </row>
    <row r="43" spans="1:8" ht="18">
      <c r="A43" s="18">
        <v>0.75</v>
      </c>
      <c r="B43" s="19">
        <v>0.373</v>
      </c>
      <c r="C43" s="18">
        <v>1.2</v>
      </c>
      <c r="D43" s="19">
        <v>0.88800000000000001</v>
      </c>
      <c r="E43" s="18">
        <v>1.65</v>
      </c>
      <c r="F43" s="19">
        <v>0.99099999999999999</v>
      </c>
      <c r="G43" s="18">
        <v>2.1</v>
      </c>
      <c r="H43" s="19">
        <v>1</v>
      </c>
    </row>
    <row r="44" spans="1:8" ht="18">
      <c r="A44" s="18">
        <v>0.76</v>
      </c>
      <c r="B44" s="19">
        <v>0.39</v>
      </c>
      <c r="C44" s="18">
        <v>1.21</v>
      </c>
      <c r="D44" s="19">
        <v>0.89300000000000002</v>
      </c>
      <c r="E44" s="18">
        <v>1.66</v>
      </c>
      <c r="F44" s="19">
        <v>0.99199999999999999</v>
      </c>
      <c r="G44" s="18">
        <v>2.11</v>
      </c>
      <c r="H44" s="19">
        <v>1</v>
      </c>
    </row>
    <row r="45" spans="1:8" ht="18">
      <c r="A45" s="18">
        <v>0.77</v>
      </c>
      <c r="B45" s="19">
        <v>0.40600000000000003</v>
      </c>
      <c r="C45" s="18">
        <v>1.22</v>
      </c>
      <c r="D45" s="19">
        <v>0.89800000000000002</v>
      </c>
      <c r="E45" s="18">
        <v>1.67</v>
      </c>
      <c r="F45" s="19">
        <v>0.99199999999999999</v>
      </c>
      <c r="G45" s="18">
        <v>2.12</v>
      </c>
      <c r="H45" s="19">
        <v>1</v>
      </c>
    </row>
    <row r="46" spans="1:8" ht="18">
      <c r="A46" s="18">
        <v>0.78</v>
      </c>
      <c r="B46" s="19">
        <v>0.42299999999999999</v>
      </c>
      <c r="C46" s="18">
        <v>1.23</v>
      </c>
      <c r="D46" s="19">
        <v>0.90300000000000002</v>
      </c>
      <c r="E46" s="18">
        <v>1.68</v>
      </c>
      <c r="F46" s="19">
        <v>0.99299999999999999</v>
      </c>
      <c r="G46" s="18">
        <v>2.13</v>
      </c>
      <c r="H46" s="19">
        <v>1</v>
      </c>
    </row>
    <row r="47" spans="1:8" ht="18">
      <c r="A47" s="18">
        <v>0.79</v>
      </c>
      <c r="B47" s="19">
        <v>0.44</v>
      </c>
      <c r="C47" s="18">
        <v>1.24</v>
      </c>
      <c r="D47" s="19">
        <v>0.90800000000000003</v>
      </c>
      <c r="E47" s="18">
        <v>1.69</v>
      </c>
      <c r="F47" s="19">
        <v>0.99299999999999999</v>
      </c>
      <c r="G47" s="18">
        <v>2.14</v>
      </c>
      <c r="H47" s="19">
        <v>1</v>
      </c>
    </row>
    <row r="48" spans="1:8" ht="18">
      <c r="A48" s="18">
        <v>0.8</v>
      </c>
      <c r="B48" s="19">
        <v>0.45600000000000002</v>
      </c>
      <c r="C48" s="18">
        <v>1.25</v>
      </c>
      <c r="D48" s="19">
        <v>0.91200000000000003</v>
      </c>
      <c r="E48" s="18">
        <v>1.7</v>
      </c>
      <c r="F48" s="19">
        <v>0.99399999999999999</v>
      </c>
      <c r="G48" s="18">
        <v>2.15</v>
      </c>
      <c r="H48" s="19">
        <v>1</v>
      </c>
    </row>
    <row r="49" spans="1:8" ht="18">
      <c r="A49" s="18">
        <v>0.81</v>
      </c>
      <c r="B49" s="19">
        <v>0.47199999999999998</v>
      </c>
      <c r="C49" s="18">
        <v>1.26</v>
      </c>
      <c r="D49" s="19">
        <v>0.91600000000000004</v>
      </c>
      <c r="E49" s="18">
        <v>1.71</v>
      </c>
      <c r="F49" s="19">
        <v>0.99399999999999999</v>
      </c>
      <c r="G49" s="18">
        <v>2.16</v>
      </c>
      <c r="H49" s="19">
        <v>1</v>
      </c>
    </row>
    <row r="50" spans="1:8" ht="18">
      <c r="A50" s="18">
        <v>0.82</v>
      </c>
      <c r="B50" s="19">
        <v>0.48799999999999999</v>
      </c>
      <c r="C50" s="18">
        <v>1.27</v>
      </c>
      <c r="D50" s="19">
        <v>0.92100000000000004</v>
      </c>
      <c r="E50" s="18">
        <v>1.72</v>
      </c>
      <c r="F50" s="19">
        <v>0.995</v>
      </c>
      <c r="G50" s="18">
        <v>2.17</v>
      </c>
      <c r="H50" s="1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1"/>
  <sheetViews>
    <sheetView workbookViewId="0">
      <selection activeCell="P29" sqref="P29:Q29"/>
    </sheetView>
  </sheetViews>
  <sheetFormatPr defaultRowHeight="12"/>
  <cols>
    <col min="1" max="1" width="5.5703125" style="2" customWidth="1"/>
    <col min="8" max="8" width="11.42578125" customWidth="1"/>
    <col min="14" max="14" width="13.5703125" customWidth="1"/>
    <col min="15" max="15" width="8" customWidth="1"/>
    <col min="16" max="16" width="12.5703125" customWidth="1"/>
    <col min="17" max="17" width="14.7109375" customWidth="1"/>
  </cols>
  <sheetData>
    <row r="1" spans="1:17">
      <c r="A1" s="1" t="s">
        <v>0</v>
      </c>
    </row>
    <row r="2" spans="1:17">
      <c r="A2" s="2">
        <v>24</v>
      </c>
      <c r="C2" t="s">
        <v>23</v>
      </c>
    </row>
    <row r="3" spans="1:17">
      <c r="A3" s="2">
        <v>31</v>
      </c>
    </row>
    <row r="4" spans="1:17">
      <c r="A4" s="2">
        <v>23</v>
      </c>
      <c r="C4" t="s">
        <v>73</v>
      </c>
      <c r="I4" t="s">
        <v>71</v>
      </c>
    </row>
    <row r="5" spans="1:17">
      <c r="A5" s="2">
        <v>21</v>
      </c>
    </row>
    <row r="6" spans="1:17">
      <c r="A6" s="2">
        <v>26</v>
      </c>
    </row>
    <row r="7" spans="1:17">
      <c r="A7" s="2">
        <v>29</v>
      </c>
      <c r="C7" s="23" t="s">
        <v>18</v>
      </c>
      <c r="D7">
        <f>COUNT(A2:A201)</f>
        <v>200</v>
      </c>
      <c r="E7" s="23" t="s">
        <v>20</v>
      </c>
      <c r="F7">
        <f>SQRT(D7)</f>
        <v>14.142135623730951</v>
      </c>
      <c r="G7" s="52">
        <v>14</v>
      </c>
    </row>
    <row r="8" spans="1:17">
      <c r="A8" s="2">
        <v>30</v>
      </c>
      <c r="C8" s="23" t="s">
        <v>25</v>
      </c>
      <c r="D8" s="24">
        <f>MAX(A2:A201)</f>
        <v>43</v>
      </c>
      <c r="E8" s="23" t="s">
        <v>21</v>
      </c>
      <c r="F8">
        <f>D10/G7</f>
        <v>2.1428571428571428</v>
      </c>
      <c r="G8" s="52">
        <v>2.1</v>
      </c>
    </row>
    <row r="9" spans="1:17">
      <c r="A9" s="2">
        <v>27</v>
      </c>
      <c r="C9" s="23" t="s">
        <v>26</v>
      </c>
      <c r="D9" s="24">
        <f>MIN(A2:A201)</f>
        <v>13</v>
      </c>
      <c r="E9" s="23" t="s">
        <v>27</v>
      </c>
      <c r="F9">
        <f>D9-(G8/2)</f>
        <v>11.95</v>
      </c>
      <c r="G9" s="52">
        <v>12.5</v>
      </c>
    </row>
    <row r="10" spans="1:17">
      <c r="A10" s="2">
        <v>35</v>
      </c>
      <c r="C10" s="23" t="s">
        <v>19</v>
      </c>
      <c r="D10" s="24">
        <f>D8-D9</f>
        <v>30</v>
      </c>
    </row>
    <row r="11" spans="1:17">
      <c r="A11" s="2">
        <v>21</v>
      </c>
      <c r="C11" s="5"/>
    </row>
    <row r="12" spans="1:17">
      <c r="A12" s="2">
        <v>28</v>
      </c>
    </row>
    <row r="13" spans="1:17">
      <c r="A13" s="2">
        <v>31</v>
      </c>
      <c r="D13" s="25" t="s">
        <v>22</v>
      </c>
      <c r="E13" s="26" t="s">
        <v>28</v>
      </c>
      <c r="F13" s="32" t="s">
        <v>29</v>
      </c>
      <c r="H13" s="38"/>
      <c r="I13" s="39" t="s">
        <v>22</v>
      </c>
      <c r="J13" s="39" t="s">
        <v>28</v>
      </c>
      <c r="K13" s="39" t="s">
        <v>29</v>
      </c>
      <c r="L13" s="39" t="s">
        <v>34</v>
      </c>
      <c r="M13" s="39" t="s">
        <v>35</v>
      </c>
      <c r="N13" s="40" t="s">
        <v>36</v>
      </c>
      <c r="O13" s="40" t="s">
        <v>38</v>
      </c>
      <c r="P13" s="40" t="s">
        <v>45</v>
      </c>
      <c r="Q13" s="40" t="s">
        <v>40</v>
      </c>
    </row>
    <row r="14" spans="1:17">
      <c r="A14" s="2">
        <v>18</v>
      </c>
      <c r="C14">
        <v>1</v>
      </c>
      <c r="D14" s="27">
        <f>G9</f>
        <v>12.5</v>
      </c>
      <c r="E14">
        <f>D14+$G$8</f>
        <v>14.6</v>
      </c>
      <c r="F14" s="33">
        <f t="array" ref="F14:F27">FREQUENCY((A2:A201),E14:E27)</f>
        <v>3</v>
      </c>
      <c r="H14" s="38">
        <v>1</v>
      </c>
      <c r="I14" s="38">
        <v>12.5</v>
      </c>
      <c r="J14" s="38">
        <v>18.8</v>
      </c>
      <c r="K14" s="38">
        <v>12</v>
      </c>
      <c r="L14" s="38">
        <f>POISSON(I14,$J$26,1)</f>
        <v>8.7774463559125331E-4</v>
      </c>
      <c r="M14" s="38">
        <f>POISSON(J14,$J$26,1)</f>
        <v>4.0366971501951884E-2</v>
      </c>
      <c r="N14" s="38">
        <f>M14-L14</f>
        <v>3.9489226866360631E-2</v>
      </c>
      <c r="O14" s="41">
        <f>N14*$D$7</f>
        <v>7.8978453732721263</v>
      </c>
      <c r="P14" s="38">
        <f>(O14-K14)^2</f>
        <v>16.827672581584899</v>
      </c>
      <c r="Q14" s="38">
        <f>P14/O14</f>
        <v>2.1306662496246225</v>
      </c>
    </row>
    <row r="15" spans="1:17">
      <c r="A15" s="2">
        <v>18</v>
      </c>
      <c r="C15">
        <v>2</v>
      </c>
      <c r="D15" s="27">
        <f>E14</f>
        <v>14.6</v>
      </c>
      <c r="E15">
        <f t="shared" ref="E15:E27" si="0">D15+$G$8</f>
        <v>16.7</v>
      </c>
      <c r="F15" s="33">
        <v>3</v>
      </c>
      <c r="H15" s="38">
        <v>2</v>
      </c>
      <c r="I15" s="38">
        <v>18.8</v>
      </c>
      <c r="J15" s="38">
        <v>20.900000000000002</v>
      </c>
      <c r="K15" s="38">
        <v>10</v>
      </c>
      <c r="L15" s="38">
        <f t="shared" ref="L15:M23" si="1">POISSON(I15,$J$26,1)</f>
        <v>4.0366971501951884E-2</v>
      </c>
      <c r="M15" s="38">
        <f t="shared" si="1"/>
        <v>9.3543035659099036E-2</v>
      </c>
      <c r="N15" s="38">
        <f t="shared" ref="N15:N23" si="2">M15-L15</f>
        <v>5.3176064157147152E-2</v>
      </c>
      <c r="O15" s="41">
        <f t="shared" ref="O15:O23" si="3">N15*$D$7</f>
        <v>10.635212831429431</v>
      </c>
      <c r="P15" s="38">
        <f t="shared" ref="P15:P23" si="4">(O15-K15)^2</f>
        <v>0.40349534121259495</v>
      </c>
      <c r="Q15" s="38">
        <f t="shared" ref="Q15:Q23" si="5">P15/O15</f>
        <v>3.7939564314141042E-2</v>
      </c>
    </row>
    <row r="16" spans="1:17">
      <c r="A16" s="2">
        <v>31</v>
      </c>
      <c r="C16">
        <v>3</v>
      </c>
      <c r="D16" s="27">
        <f t="shared" ref="D16:D27" si="6">E15</f>
        <v>16.7</v>
      </c>
      <c r="E16">
        <f t="shared" si="0"/>
        <v>18.8</v>
      </c>
      <c r="F16" s="33">
        <v>6</v>
      </c>
      <c r="H16" s="38">
        <v>3</v>
      </c>
      <c r="I16" s="38">
        <v>20.900000000000002</v>
      </c>
      <c r="J16" s="38">
        <v>23.000000000000004</v>
      </c>
      <c r="K16" s="38">
        <v>24</v>
      </c>
      <c r="L16" s="38">
        <f t="shared" si="1"/>
        <v>9.3543035659099036E-2</v>
      </c>
      <c r="M16" s="38">
        <f t="shared" si="1"/>
        <v>0.24102918162238599</v>
      </c>
      <c r="N16" s="38">
        <f t="shared" si="2"/>
        <v>0.14748614596328696</v>
      </c>
      <c r="O16" s="41">
        <f t="shared" si="3"/>
        <v>29.497229192657393</v>
      </c>
      <c r="P16" s="38">
        <f t="shared" si="4"/>
        <v>30.219528796604653</v>
      </c>
      <c r="Q16" s="38">
        <f t="shared" si="5"/>
        <v>1.0244870322981745</v>
      </c>
    </row>
    <row r="17" spans="1:17">
      <c r="A17" s="2">
        <v>26</v>
      </c>
      <c r="C17">
        <v>4</v>
      </c>
      <c r="D17" s="27">
        <f t="shared" si="6"/>
        <v>18.8</v>
      </c>
      <c r="E17">
        <f t="shared" si="0"/>
        <v>20.900000000000002</v>
      </c>
      <c r="F17" s="33">
        <v>10</v>
      </c>
      <c r="H17" s="38">
        <v>4</v>
      </c>
      <c r="I17" s="38">
        <v>23.000000000000004</v>
      </c>
      <c r="J17" s="38">
        <v>25.100000000000005</v>
      </c>
      <c r="K17" s="38">
        <v>30</v>
      </c>
      <c r="L17" s="38">
        <f t="shared" si="1"/>
        <v>0.24102918162238599</v>
      </c>
      <c r="M17" s="38">
        <f t="shared" si="1"/>
        <v>0.37961287860769427</v>
      </c>
      <c r="N17" s="38">
        <f t="shared" si="2"/>
        <v>0.13858369698530829</v>
      </c>
      <c r="O17" s="41">
        <f t="shared" si="3"/>
        <v>27.716739397061659</v>
      </c>
      <c r="P17" s="38">
        <f t="shared" si="4"/>
        <v>5.2132789809303581</v>
      </c>
      <c r="Q17" s="38">
        <f t="shared" si="5"/>
        <v>0.18809135180897341</v>
      </c>
    </row>
    <row r="18" spans="1:17">
      <c r="A18" s="2">
        <v>19</v>
      </c>
      <c r="C18">
        <v>5</v>
      </c>
      <c r="D18" s="27">
        <f t="shared" si="6"/>
        <v>20.900000000000002</v>
      </c>
      <c r="E18">
        <f t="shared" si="0"/>
        <v>23.000000000000004</v>
      </c>
      <c r="F18" s="33">
        <v>24</v>
      </c>
      <c r="H18" s="38">
        <v>5</v>
      </c>
      <c r="I18" s="38">
        <v>25.100000000000005</v>
      </c>
      <c r="J18" s="38">
        <v>27.200000000000006</v>
      </c>
      <c r="K18" s="38">
        <v>32</v>
      </c>
      <c r="L18" s="38">
        <f t="shared" si="1"/>
        <v>0.37961287860769427</v>
      </c>
      <c r="M18" s="38">
        <f t="shared" si="1"/>
        <v>0.53181527544315899</v>
      </c>
      <c r="N18" s="38">
        <f t="shared" si="2"/>
        <v>0.15220239683546471</v>
      </c>
      <c r="O18" s="41">
        <f t="shared" si="3"/>
        <v>30.440479367092944</v>
      </c>
      <c r="P18" s="38">
        <f t="shared" si="4"/>
        <v>2.4321046044628236</v>
      </c>
      <c r="Q18" s="38">
        <f t="shared" si="5"/>
        <v>7.9897053365460477E-2</v>
      </c>
    </row>
    <row r="19" spans="1:17">
      <c r="A19" s="2">
        <v>39</v>
      </c>
      <c r="C19">
        <v>6</v>
      </c>
      <c r="D19" s="27">
        <f t="shared" si="6"/>
        <v>23.000000000000004</v>
      </c>
      <c r="E19">
        <f t="shared" si="0"/>
        <v>25.100000000000005</v>
      </c>
      <c r="F19" s="33">
        <v>30</v>
      </c>
      <c r="H19" s="38">
        <v>6</v>
      </c>
      <c r="I19" s="38">
        <v>27.200000000000006</v>
      </c>
      <c r="J19" s="38">
        <v>29.300000000000008</v>
      </c>
      <c r="K19" s="38">
        <v>21</v>
      </c>
      <c r="L19" s="38">
        <f t="shared" si="1"/>
        <v>0.53181527544315899</v>
      </c>
      <c r="M19" s="38">
        <f t="shared" si="1"/>
        <v>0.6761335273984509</v>
      </c>
      <c r="N19" s="38">
        <f t="shared" si="2"/>
        <v>0.14431825195529191</v>
      </c>
      <c r="O19" s="41">
        <f t="shared" si="3"/>
        <v>28.863650391058382</v>
      </c>
      <c r="P19" s="38">
        <f t="shared" si="4"/>
        <v>61.836997472792646</v>
      </c>
      <c r="Q19" s="38">
        <f t="shared" si="5"/>
        <v>2.142383123236173</v>
      </c>
    </row>
    <row r="20" spans="1:17">
      <c r="A20" s="2">
        <v>22</v>
      </c>
      <c r="C20">
        <v>7</v>
      </c>
      <c r="D20" s="27">
        <f t="shared" si="6"/>
        <v>25.100000000000005</v>
      </c>
      <c r="E20">
        <f t="shared" si="0"/>
        <v>27.200000000000006</v>
      </c>
      <c r="F20" s="33">
        <v>32</v>
      </c>
      <c r="H20" s="38">
        <v>7</v>
      </c>
      <c r="I20" s="38">
        <v>29.300000000000008</v>
      </c>
      <c r="J20" s="38">
        <v>31.400000000000009</v>
      </c>
      <c r="K20" s="38">
        <v>30</v>
      </c>
      <c r="L20" s="38">
        <f t="shared" si="1"/>
        <v>0.6761335273984509</v>
      </c>
      <c r="M20" s="38">
        <f t="shared" si="1"/>
        <v>0.79546217742683634</v>
      </c>
      <c r="N20" s="38">
        <f t="shared" si="2"/>
        <v>0.11932865002838544</v>
      </c>
      <c r="O20" s="41">
        <f t="shared" si="3"/>
        <v>23.865730005677086</v>
      </c>
      <c r="P20" s="38">
        <f t="shared" si="4"/>
        <v>37.629268363250439</v>
      </c>
      <c r="Q20" s="38">
        <f t="shared" si="5"/>
        <v>1.5767072012588483</v>
      </c>
    </row>
    <row r="21" spans="1:17">
      <c r="A21" s="2">
        <v>27</v>
      </c>
      <c r="C21">
        <v>8</v>
      </c>
      <c r="D21" s="27">
        <f t="shared" si="6"/>
        <v>27.200000000000006</v>
      </c>
      <c r="E21">
        <f t="shared" si="0"/>
        <v>29.300000000000008</v>
      </c>
      <c r="F21" s="33">
        <v>21</v>
      </c>
      <c r="H21" s="38">
        <v>8</v>
      </c>
      <c r="I21" s="38">
        <v>31.400000000000009</v>
      </c>
      <c r="J21" s="38">
        <v>33.500000000000007</v>
      </c>
      <c r="K21" s="38">
        <v>10</v>
      </c>
      <c r="L21" s="38">
        <f t="shared" si="1"/>
        <v>0.79546217742683634</v>
      </c>
      <c r="M21" s="38">
        <f t="shared" si="1"/>
        <v>0.88225322773204218</v>
      </c>
      <c r="N21" s="38">
        <f t="shared" si="2"/>
        <v>8.6791050305205841E-2</v>
      </c>
      <c r="O21" s="41">
        <f t="shared" si="3"/>
        <v>17.35821006104117</v>
      </c>
      <c r="P21" s="38">
        <f t="shared" si="4"/>
        <v>54.143255302407496</v>
      </c>
      <c r="Q21" s="38">
        <f t="shared" si="5"/>
        <v>3.1191727206900679</v>
      </c>
    </row>
    <row r="22" spans="1:17">
      <c r="A22" s="2">
        <v>38</v>
      </c>
      <c r="C22">
        <v>9</v>
      </c>
      <c r="D22" s="27">
        <f t="shared" si="6"/>
        <v>29.300000000000008</v>
      </c>
      <c r="E22">
        <f t="shared" si="0"/>
        <v>31.400000000000009</v>
      </c>
      <c r="F22" s="33">
        <v>30</v>
      </c>
      <c r="H22" s="38">
        <v>9</v>
      </c>
      <c r="I22" s="38">
        <v>33.500000000000007</v>
      </c>
      <c r="J22" s="38">
        <v>35.600000000000009</v>
      </c>
      <c r="K22" s="38">
        <v>20</v>
      </c>
      <c r="L22" s="38">
        <f t="shared" si="1"/>
        <v>0.88225322773204218</v>
      </c>
      <c r="M22" s="38">
        <f t="shared" si="1"/>
        <v>0.93820879467570373</v>
      </c>
      <c r="N22" s="38">
        <f t="shared" si="2"/>
        <v>5.595556694366155E-2</v>
      </c>
      <c r="O22" s="41">
        <f t="shared" si="3"/>
        <v>11.19111338873231</v>
      </c>
      <c r="P22" s="38">
        <f t="shared" si="4"/>
        <v>77.596483330171168</v>
      </c>
      <c r="Q22" s="38">
        <f t="shared" si="5"/>
        <v>6.9337590134953517</v>
      </c>
    </row>
    <row r="23" spans="1:17">
      <c r="A23" s="2">
        <v>24</v>
      </c>
      <c r="C23">
        <v>10</v>
      </c>
      <c r="D23" s="27">
        <f t="shared" si="6"/>
        <v>31.400000000000009</v>
      </c>
      <c r="E23">
        <f t="shared" si="0"/>
        <v>33.500000000000007</v>
      </c>
      <c r="F23" s="33">
        <v>10</v>
      </c>
      <c r="H23" s="38">
        <v>10</v>
      </c>
      <c r="I23" s="38">
        <v>35.600000000000009</v>
      </c>
      <c r="J23" s="38">
        <v>41.9</v>
      </c>
      <c r="K23" s="38">
        <v>10</v>
      </c>
      <c r="L23" s="38">
        <f t="shared" si="1"/>
        <v>0.93820879467570373</v>
      </c>
      <c r="M23" s="38">
        <f t="shared" si="1"/>
        <v>0.99479840945039766</v>
      </c>
      <c r="N23" s="38">
        <f t="shared" si="2"/>
        <v>5.658961477469393E-2</v>
      </c>
      <c r="O23" s="41">
        <f t="shared" si="3"/>
        <v>11.317922954938787</v>
      </c>
      <c r="P23" s="38">
        <f t="shared" si="4"/>
        <v>1.7369209151545839</v>
      </c>
      <c r="Q23" s="38">
        <f t="shared" si="5"/>
        <v>0.15346640210133664</v>
      </c>
    </row>
    <row r="24" spans="1:17">
      <c r="A24" s="2">
        <v>30</v>
      </c>
      <c r="C24">
        <v>11</v>
      </c>
      <c r="D24" s="27">
        <f t="shared" si="6"/>
        <v>33.500000000000007</v>
      </c>
      <c r="E24">
        <f t="shared" si="0"/>
        <v>35.600000000000009</v>
      </c>
      <c r="F24" s="33">
        <v>20</v>
      </c>
    </row>
    <row r="25" spans="1:17">
      <c r="A25" s="2">
        <v>24</v>
      </c>
      <c r="C25">
        <v>12</v>
      </c>
      <c r="D25" s="27">
        <f t="shared" si="6"/>
        <v>35.600000000000009</v>
      </c>
      <c r="E25">
        <f t="shared" si="0"/>
        <v>37.70000000000001</v>
      </c>
      <c r="F25" s="33">
        <v>4</v>
      </c>
    </row>
    <row r="26" spans="1:17">
      <c r="A26" s="2">
        <v>22</v>
      </c>
      <c r="C26">
        <v>13</v>
      </c>
      <c r="D26" s="27">
        <f t="shared" si="6"/>
        <v>37.70000000000001</v>
      </c>
      <c r="E26">
        <f t="shared" si="0"/>
        <v>39.800000000000011</v>
      </c>
      <c r="F26" s="33">
        <v>5</v>
      </c>
      <c r="H26" t="s">
        <v>44</v>
      </c>
      <c r="I26">
        <f>AVERAGE(A2:A201)</f>
        <v>27.25</v>
      </c>
      <c r="J26" s="51">
        <v>27.25</v>
      </c>
      <c r="P26" s="4" t="s">
        <v>46</v>
      </c>
      <c r="Q26">
        <f>SUM(Q14:Q23)</f>
        <v>17.38656971219315</v>
      </c>
    </row>
    <row r="27" spans="1:17">
      <c r="A27" s="2">
        <v>14</v>
      </c>
      <c r="C27">
        <v>14</v>
      </c>
      <c r="D27" s="27">
        <f t="shared" si="6"/>
        <v>39.800000000000011</v>
      </c>
      <c r="E27">
        <f t="shared" si="0"/>
        <v>41.900000000000013</v>
      </c>
      <c r="F27" s="33">
        <v>1</v>
      </c>
      <c r="H27" t="s">
        <v>31</v>
      </c>
      <c r="I27" s="51">
        <v>0.01</v>
      </c>
      <c r="P27" s="4" t="s">
        <v>47</v>
      </c>
      <c r="Q27">
        <f>CHIINV(I27,I28)</f>
        <v>20.090235030061404</v>
      </c>
    </row>
    <row r="28" spans="1:17">
      <c r="A28" s="2">
        <v>27</v>
      </c>
      <c r="H28" t="s">
        <v>48</v>
      </c>
      <c r="I28">
        <f>I29-I30-1</f>
        <v>8</v>
      </c>
    </row>
    <row r="29" spans="1:17">
      <c r="A29" s="2">
        <v>25</v>
      </c>
      <c r="H29" t="s">
        <v>20</v>
      </c>
      <c r="I29">
        <v>10</v>
      </c>
      <c r="P29" s="53" t="str">
        <f>IF(Q26&lt;Q27,"nie ma podstaw do odrzucenia H0","odrzucamy H0")</f>
        <v>nie ma podstaw do odrzucenia H0</v>
      </c>
      <c r="Q29" s="53"/>
    </row>
    <row r="30" spans="1:17">
      <c r="A30" s="2">
        <v>27</v>
      </c>
      <c r="H30" t="s">
        <v>19</v>
      </c>
      <c r="I30">
        <v>1</v>
      </c>
    </row>
    <row r="31" spans="1:17">
      <c r="A31" s="2">
        <v>34</v>
      </c>
    </row>
    <row r="32" spans="1:17">
      <c r="A32" s="2">
        <v>23</v>
      </c>
    </row>
    <row r="33" spans="1:1">
      <c r="A33" s="2">
        <v>16</v>
      </c>
    </row>
    <row r="34" spans="1:1">
      <c r="A34" s="2">
        <v>23</v>
      </c>
    </row>
    <row r="35" spans="1:1">
      <c r="A35" s="2">
        <v>31</v>
      </c>
    </row>
    <row r="36" spans="1:1">
      <c r="A36" s="2">
        <v>19</v>
      </c>
    </row>
    <row r="37" spans="1:1">
      <c r="A37" s="2">
        <v>33</v>
      </c>
    </row>
    <row r="38" spans="1:1">
      <c r="A38" s="2">
        <v>31</v>
      </c>
    </row>
    <row r="39" spans="1:1">
      <c r="A39" s="2">
        <v>29</v>
      </c>
    </row>
    <row r="40" spans="1:1">
      <c r="A40" s="2">
        <v>26</v>
      </c>
    </row>
    <row r="41" spans="1:1">
      <c r="A41" s="2">
        <v>24</v>
      </c>
    </row>
    <row r="42" spans="1:1">
      <c r="A42" s="2">
        <v>28</v>
      </c>
    </row>
    <row r="43" spans="1:1">
      <c r="A43" s="2">
        <v>25</v>
      </c>
    </row>
    <row r="44" spans="1:1">
      <c r="A44" s="2">
        <v>19</v>
      </c>
    </row>
    <row r="45" spans="1:1">
      <c r="A45" s="2">
        <v>22</v>
      </c>
    </row>
    <row r="46" spans="1:1">
      <c r="A46" s="2">
        <v>25</v>
      </c>
    </row>
    <row r="47" spans="1:1">
      <c r="A47" s="2">
        <v>28</v>
      </c>
    </row>
    <row r="48" spans="1:1">
      <c r="A48" s="2">
        <v>24</v>
      </c>
    </row>
    <row r="49" spans="1:1">
      <c r="A49" s="2">
        <v>35</v>
      </c>
    </row>
    <row r="50" spans="1:1">
      <c r="A50" s="2">
        <v>24</v>
      </c>
    </row>
    <row r="51" spans="1:1">
      <c r="A51" s="2">
        <v>26</v>
      </c>
    </row>
    <row r="52" spans="1:1">
      <c r="A52" s="2">
        <v>33</v>
      </c>
    </row>
    <row r="53" spans="1:1">
      <c r="A53" s="2">
        <v>26</v>
      </c>
    </row>
    <row r="54" spans="1:1">
      <c r="A54" s="2">
        <v>21</v>
      </c>
    </row>
    <row r="55" spans="1:1">
      <c r="A55" s="2">
        <v>23</v>
      </c>
    </row>
    <row r="56" spans="1:1">
      <c r="A56" s="2">
        <v>16</v>
      </c>
    </row>
    <row r="57" spans="1:1">
      <c r="A57" s="2">
        <v>23</v>
      </c>
    </row>
    <row r="58" spans="1:1">
      <c r="A58" s="2">
        <v>18</v>
      </c>
    </row>
    <row r="59" spans="1:1">
      <c r="A59" s="2">
        <v>23</v>
      </c>
    </row>
    <row r="60" spans="1:1">
      <c r="A60" s="2">
        <v>17</v>
      </c>
    </row>
    <row r="61" spans="1:1">
      <c r="A61" s="2">
        <v>30</v>
      </c>
    </row>
    <row r="62" spans="1:1">
      <c r="A62" s="2">
        <v>21</v>
      </c>
    </row>
    <row r="63" spans="1:1">
      <c r="A63" s="2">
        <v>26</v>
      </c>
    </row>
    <row r="64" spans="1:1">
      <c r="A64" s="2">
        <v>20</v>
      </c>
    </row>
    <row r="65" spans="1:1">
      <c r="A65" s="2">
        <v>25</v>
      </c>
    </row>
    <row r="66" spans="1:1">
      <c r="A66" s="2">
        <v>35</v>
      </c>
    </row>
    <row r="67" spans="1:1">
      <c r="A67" s="2">
        <v>28</v>
      </c>
    </row>
    <row r="68" spans="1:1">
      <c r="A68" s="2">
        <v>26</v>
      </c>
    </row>
    <row r="69" spans="1:1">
      <c r="A69" s="2">
        <v>27</v>
      </c>
    </row>
    <row r="70" spans="1:1">
      <c r="A70" s="2">
        <v>31</v>
      </c>
    </row>
    <row r="71" spans="1:1">
      <c r="A71" s="2">
        <v>19</v>
      </c>
    </row>
    <row r="72" spans="1:1">
      <c r="A72" s="2">
        <v>19</v>
      </c>
    </row>
    <row r="73" spans="1:1">
      <c r="A73" s="2">
        <v>33</v>
      </c>
    </row>
    <row r="74" spans="1:1">
      <c r="A74" s="2">
        <v>26</v>
      </c>
    </row>
    <row r="75" spans="1:1">
      <c r="A75" s="2">
        <v>26</v>
      </c>
    </row>
    <row r="76" spans="1:1">
      <c r="A76" s="2">
        <v>27</v>
      </c>
    </row>
    <row r="77" spans="1:1">
      <c r="A77" s="2">
        <v>30</v>
      </c>
    </row>
    <row r="78" spans="1:1">
      <c r="A78" s="2">
        <v>36</v>
      </c>
    </row>
    <row r="79" spans="1:1">
      <c r="A79" s="2">
        <v>27</v>
      </c>
    </row>
    <row r="80" spans="1:1">
      <c r="A80" s="2">
        <v>19</v>
      </c>
    </row>
    <row r="81" spans="1:1">
      <c r="A81" s="2">
        <v>24</v>
      </c>
    </row>
    <row r="82" spans="1:1">
      <c r="A82" s="2">
        <v>25</v>
      </c>
    </row>
    <row r="83" spans="1:1">
      <c r="A83" s="2">
        <v>33</v>
      </c>
    </row>
    <row r="84" spans="1:1">
      <c r="A84" s="2">
        <v>30</v>
      </c>
    </row>
    <row r="85" spans="1:1">
      <c r="A85" s="2">
        <v>19</v>
      </c>
    </row>
    <row r="86" spans="1:1">
      <c r="A86" s="2">
        <v>23</v>
      </c>
    </row>
    <row r="87" spans="1:1">
      <c r="A87" s="2">
        <v>21</v>
      </c>
    </row>
    <row r="88" spans="1:1">
      <c r="A88" s="2">
        <v>24</v>
      </c>
    </row>
    <row r="89" spans="1:1">
      <c r="A89" s="2">
        <v>14</v>
      </c>
    </row>
    <row r="90" spans="1:1">
      <c r="A90" s="2">
        <v>22</v>
      </c>
    </row>
    <row r="91" spans="1:1">
      <c r="A91" s="2">
        <v>28</v>
      </c>
    </row>
    <row r="92" spans="1:1">
      <c r="A92" s="2">
        <v>35</v>
      </c>
    </row>
    <row r="93" spans="1:1">
      <c r="A93" s="2">
        <v>30</v>
      </c>
    </row>
    <row r="94" spans="1:1">
      <c r="A94" s="2">
        <v>28</v>
      </c>
    </row>
    <row r="95" spans="1:1">
      <c r="A95" s="2">
        <v>24</v>
      </c>
    </row>
    <row r="96" spans="1:1">
      <c r="A96" s="2">
        <v>28</v>
      </c>
    </row>
    <row r="97" spans="1:1">
      <c r="A97" s="2">
        <v>27</v>
      </c>
    </row>
    <row r="98" spans="1:1">
      <c r="A98" s="2">
        <v>27</v>
      </c>
    </row>
    <row r="99" spans="1:1">
      <c r="A99" s="2">
        <v>25</v>
      </c>
    </row>
    <row r="100" spans="1:1">
      <c r="A100" s="2">
        <v>30</v>
      </c>
    </row>
    <row r="101" spans="1:1">
      <c r="A101" s="2">
        <v>27</v>
      </c>
    </row>
    <row r="102" spans="1:1">
      <c r="A102" s="2">
        <v>23</v>
      </c>
    </row>
    <row r="103" spans="1:1">
      <c r="A103" s="2">
        <v>35</v>
      </c>
    </row>
    <row r="104" spans="1:1">
      <c r="A104" s="2">
        <v>31</v>
      </c>
    </row>
    <row r="105" spans="1:1">
      <c r="A105" s="2">
        <v>30</v>
      </c>
    </row>
    <row r="106" spans="1:1">
      <c r="A106" s="2">
        <v>23</v>
      </c>
    </row>
    <row r="107" spans="1:1">
      <c r="A107" s="2">
        <v>23</v>
      </c>
    </row>
    <row r="108" spans="1:1">
      <c r="A108" s="2">
        <v>25</v>
      </c>
    </row>
    <row r="109" spans="1:1">
      <c r="A109" s="2">
        <v>22</v>
      </c>
    </row>
    <row r="110" spans="1:1">
      <c r="A110" s="2">
        <v>19</v>
      </c>
    </row>
    <row r="111" spans="1:1">
      <c r="A111" s="2">
        <v>37</v>
      </c>
    </row>
    <row r="112" spans="1:1">
      <c r="A112" s="2">
        <v>36</v>
      </c>
    </row>
    <row r="113" spans="1:1">
      <c r="A113" s="2">
        <v>28</v>
      </c>
    </row>
    <row r="114" spans="1:1">
      <c r="A114" s="2">
        <v>25</v>
      </c>
    </row>
    <row r="115" spans="1:1">
      <c r="A115" s="2">
        <v>24</v>
      </c>
    </row>
    <row r="116" spans="1:1">
      <c r="A116" s="2">
        <v>23</v>
      </c>
    </row>
    <row r="117" spans="1:1">
      <c r="A117" s="2">
        <v>25</v>
      </c>
    </row>
    <row r="118" spans="1:1">
      <c r="A118" s="2">
        <v>29</v>
      </c>
    </row>
    <row r="119" spans="1:1">
      <c r="A119" s="2">
        <v>35</v>
      </c>
    </row>
    <row r="120" spans="1:1">
      <c r="A120" s="2">
        <v>32</v>
      </c>
    </row>
    <row r="121" spans="1:1">
      <c r="A121" s="2">
        <v>24</v>
      </c>
    </row>
    <row r="122" spans="1:1">
      <c r="A122" s="2">
        <v>24</v>
      </c>
    </row>
    <row r="123" spans="1:1">
      <c r="A123" s="2">
        <v>28</v>
      </c>
    </row>
    <row r="124" spans="1:1">
      <c r="A124" s="2">
        <v>27</v>
      </c>
    </row>
    <row r="125" spans="1:1">
      <c r="A125" s="2">
        <v>23</v>
      </c>
    </row>
    <row r="126" spans="1:1">
      <c r="A126" s="2">
        <v>24</v>
      </c>
    </row>
    <row r="127" spans="1:1">
      <c r="A127" s="2">
        <v>27</v>
      </c>
    </row>
    <row r="128" spans="1:1">
      <c r="A128" s="2">
        <v>34</v>
      </c>
    </row>
    <row r="129" spans="1:1">
      <c r="A129" s="2">
        <v>30</v>
      </c>
    </row>
    <row r="130" spans="1:1">
      <c r="A130" s="2">
        <v>28</v>
      </c>
    </row>
    <row r="131" spans="1:1">
      <c r="A131" s="2">
        <v>35</v>
      </c>
    </row>
    <row r="132" spans="1:1">
      <c r="A132" s="2">
        <v>27</v>
      </c>
    </row>
    <row r="133" spans="1:1">
      <c r="A133" s="2">
        <v>31</v>
      </c>
    </row>
    <row r="134" spans="1:1">
      <c r="A134" s="2">
        <v>27</v>
      </c>
    </row>
    <row r="135" spans="1:1">
      <c r="A135" s="2">
        <v>27</v>
      </c>
    </row>
    <row r="136" spans="1:1">
      <c r="A136" s="2">
        <v>32</v>
      </c>
    </row>
    <row r="137" spans="1:1">
      <c r="A137" s="2">
        <v>34</v>
      </c>
    </row>
    <row r="138" spans="1:1">
      <c r="A138" s="2">
        <v>28</v>
      </c>
    </row>
    <row r="139" spans="1:1">
      <c r="A139" s="2">
        <v>30</v>
      </c>
    </row>
    <row r="140" spans="1:1">
      <c r="A140" s="2">
        <v>30</v>
      </c>
    </row>
    <row r="141" spans="1:1">
      <c r="A141" s="2">
        <v>28</v>
      </c>
    </row>
    <row r="142" spans="1:1">
      <c r="A142" s="2">
        <v>34</v>
      </c>
    </row>
    <row r="143" spans="1:1">
      <c r="A143" s="2">
        <v>27</v>
      </c>
    </row>
    <row r="144" spans="1:1">
      <c r="A144" s="2">
        <v>27</v>
      </c>
    </row>
    <row r="145" spans="1:1">
      <c r="A145" s="2">
        <v>35</v>
      </c>
    </row>
    <row r="146" spans="1:1">
      <c r="A146" s="2">
        <v>20</v>
      </c>
    </row>
    <row r="147" spans="1:1">
      <c r="A147" s="2">
        <v>32</v>
      </c>
    </row>
    <row r="148" spans="1:1">
      <c r="A148" s="2">
        <v>28</v>
      </c>
    </row>
    <row r="149" spans="1:1">
      <c r="A149" s="2">
        <v>31</v>
      </c>
    </row>
    <row r="150" spans="1:1">
      <c r="A150" s="2">
        <v>25</v>
      </c>
    </row>
    <row r="151" spans="1:1">
      <c r="A151" s="2">
        <v>38</v>
      </c>
    </row>
    <row r="152" spans="1:1">
      <c r="A152" s="2">
        <v>33</v>
      </c>
    </row>
    <row r="153" spans="1:1">
      <c r="A153" s="2">
        <v>34</v>
      </c>
    </row>
    <row r="154" spans="1:1">
      <c r="A154" s="2">
        <v>31</v>
      </c>
    </row>
    <row r="155" spans="1:1">
      <c r="A155" s="2">
        <v>40</v>
      </c>
    </row>
    <row r="156" spans="1:1">
      <c r="A156" s="2">
        <v>26</v>
      </c>
    </row>
    <row r="157" spans="1:1">
      <c r="A157" s="2">
        <v>24</v>
      </c>
    </row>
    <row r="158" spans="1:1">
      <c r="A158" s="2">
        <v>27</v>
      </c>
    </row>
    <row r="159" spans="1:1">
      <c r="A159" s="2">
        <v>28</v>
      </c>
    </row>
    <row r="160" spans="1:1">
      <c r="A160" s="2">
        <v>30</v>
      </c>
    </row>
    <row r="161" spans="1:1">
      <c r="A161" s="2">
        <v>35</v>
      </c>
    </row>
    <row r="162" spans="1:1">
      <c r="A162" s="2">
        <v>34</v>
      </c>
    </row>
    <row r="163" spans="1:1">
      <c r="A163" s="2">
        <v>27</v>
      </c>
    </row>
    <row r="164" spans="1:1">
      <c r="A164" s="2">
        <v>30</v>
      </c>
    </row>
    <row r="165" spans="1:1">
      <c r="A165" s="2">
        <v>36</v>
      </c>
    </row>
    <row r="166" spans="1:1">
      <c r="A166" s="2">
        <v>43</v>
      </c>
    </row>
    <row r="167" spans="1:1">
      <c r="A167" s="2">
        <v>30</v>
      </c>
    </row>
    <row r="168" spans="1:1">
      <c r="A168" s="2">
        <v>29</v>
      </c>
    </row>
    <row r="169" spans="1:1">
      <c r="A169" s="2">
        <v>25</v>
      </c>
    </row>
    <row r="170" spans="1:1">
      <c r="A170" s="2">
        <v>16</v>
      </c>
    </row>
    <row r="171" spans="1:1">
      <c r="A171" s="2">
        <v>25</v>
      </c>
    </row>
    <row r="172" spans="1:1">
      <c r="A172" s="2">
        <v>25</v>
      </c>
    </row>
    <row r="173" spans="1:1">
      <c r="A173" s="2">
        <v>39</v>
      </c>
    </row>
    <row r="174" spans="1:1">
      <c r="A174" s="2">
        <v>27</v>
      </c>
    </row>
    <row r="175" spans="1:1">
      <c r="A175" s="2">
        <v>22</v>
      </c>
    </row>
    <row r="176" spans="1:1">
      <c r="A176" s="2">
        <v>39</v>
      </c>
    </row>
    <row r="177" spans="1:1">
      <c r="A177" s="2">
        <v>24</v>
      </c>
    </row>
    <row r="178" spans="1:1">
      <c r="A178" s="2">
        <v>34</v>
      </c>
    </row>
    <row r="179" spans="1:1">
      <c r="A179" s="2">
        <v>27</v>
      </c>
    </row>
    <row r="180" spans="1:1">
      <c r="A180" s="2">
        <v>25</v>
      </c>
    </row>
    <row r="181" spans="1:1">
      <c r="A181" s="2">
        <v>24</v>
      </c>
    </row>
    <row r="182" spans="1:1">
      <c r="A182" s="2">
        <v>32</v>
      </c>
    </row>
    <row r="183" spans="1:1">
      <c r="A183" s="2">
        <v>34</v>
      </c>
    </row>
    <row r="184" spans="1:1">
      <c r="A184" s="2">
        <v>26</v>
      </c>
    </row>
    <row r="185" spans="1:1">
      <c r="A185" s="2">
        <v>30</v>
      </c>
    </row>
    <row r="186" spans="1:1">
      <c r="A186" s="2">
        <v>28</v>
      </c>
    </row>
    <row r="187" spans="1:1">
      <c r="A187" s="2">
        <v>31</v>
      </c>
    </row>
    <row r="188" spans="1:1">
      <c r="A188" s="2">
        <v>30</v>
      </c>
    </row>
    <row r="189" spans="1:1">
      <c r="A189" s="2">
        <v>35</v>
      </c>
    </row>
    <row r="190" spans="1:1">
      <c r="A190" s="2">
        <v>17</v>
      </c>
    </row>
    <row r="191" spans="1:1">
      <c r="A191" s="2">
        <v>29</v>
      </c>
    </row>
    <row r="192" spans="1:1">
      <c r="A192" s="2">
        <v>30</v>
      </c>
    </row>
    <row r="193" spans="1:1">
      <c r="A193" s="2">
        <v>33</v>
      </c>
    </row>
    <row r="194" spans="1:1">
      <c r="A194" s="2">
        <v>18</v>
      </c>
    </row>
    <row r="195" spans="1:1">
      <c r="A195" s="2">
        <v>30</v>
      </c>
    </row>
    <row r="196" spans="1:1">
      <c r="A196" s="2">
        <v>34</v>
      </c>
    </row>
    <row r="197" spans="1:1">
      <c r="A197" s="2">
        <v>22</v>
      </c>
    </row>
    <row r="198" spans="1:1">
      <c r="A198" s="2">
        <v>30</v>
      </c>
    </row>
    <row r="199" spans="1:1">
      <c r="A199" s="2">
        <v>34</v>
      </c>
    </row>
    <row r="200" spans="1:1">
      <c r="A200" s="2">
        <v>13</v>
      </c>
    </row>
    <row r="201" spans="1:1">
      <c r="A201" s="2">
        <v>28</v>
      </c>
    </row>
  </sheetData>
  <mergeCells count="1">
    <mergeCell ref="P29:Q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B8"/>
  <sheetViews>
    <sheetView workbookViewId="0">
      <selection activeCell="A10" sqref="A1:XFD10"/>
    </sheetView>
  </sheetViews>
  <sheetFormatPr defaultRowHeight="12"/>
  <cols>
    <col min="5" max="5" width="26.42578125" customWidth="1"/>
  </cols>
  <sheetData>
    <row r="3" spans="2:2">
      <c r="B3" t="s">
        <v>66</v>
      </c>
    </row>
    <row r="4" spans="2:2">
      <c r="B4" t="s">
        <v>74</v>
      </c>
    </row>
    <row r="6" spans="2:2">
      <c r="B6" t="s">
        <v>67</v>
      </c>
    </row>
    <row r="7" spans="2:2">
      <c r="B7" t="s">
        <v>68</v>
      </c>
    </row>
    <row r="8" spans="2:2">
      <c r="B8" t="s">
        <v>69</v>
      </c>
    </row>
  </sheetData>
  <dataConsolidate/>
  <pageMargins left="0.75" right="0.75" top="1" bottom="1" header="0.5" footer="0.5"/>
  <pageSetup paperSize="9"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chi-kwadrat</vt:lpstr>
      <vt:lpstr>kołmogorowa</vt:lpstr>
      <vt:lpstr>tablica</vt:lpstr>
      <vt:lpstr>chi kwadrat</vt:lpstr>
      <vt:lpstr>zadanie</vt:lpstr>
    </vt:vector>
  </TitlesOfParts>
  <Company>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Kościński</dc:creator>
  <cp:lastModifiedBy>User</cp:lastModifiedBy>
  <dcterms:created xsi:type="dcterms:W3CDTF">2001-07-02T14:45:32Z</dcterms:created>
  <dcterms:modified xsi:type="dcterms:W3CDTF">2015-11-09T08:15:10Z</dcterms:modified>
</cp:coreProperties>
</file>