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workuwmedu-my.sharepoint.com/personal/9894_uczelnia_uwm_edu_pl/Documents/Kształcenie/Matematyka/2026/na stronę/"/>
    </mc:Choice>
  </mc:AlternateContent>
  <xr:revisionPtr revIDLastSave="2205" documentId="8_{735C3225-38B8-46EF-82B9-6DC2454AC240}" xr6:coauthVersionLast="47" xr6:coauthVersionMax="47" xr10:uidLastSave="{0E998A37-34A8-4816-85DB-A64C66632FB3}"/>
  <bookViews>
    <workbookView xWindow="-110" yWindow="-110" windowWidth="29020" windowHeight="17500" activeTab="4" xr2:uid="{5E925329-329F-41D1-8199-E103FAA5021D}"/>
  </bookViews>
  <sheets>
    <sheet name="Plan studiów NMiI semestry" sheetId="3" r:id="rId1"/>
    <sheet name="Plan studiów NMiI" sheetId="2" r:id="rId2"/>
    <sheet name="Plan studiów NMiI sumaryczny" sheetId="4" r:id="rId3"/>
    <sheet name="Plan studiów MMiAD semestry" sheetId="6" r:id="rId4"/>
    <sheet name="Plan studiów MMiAD" sheetId="5" r:id="rId5"/>
    <sheet name="Plan studiór MMiAD sumaryczny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73" i="2" l="1"/>
  <c r="J73" i="2"/>
  <c r="H73" i="2" s="1"/>
  <c r="E26" i="4" s="1"/>
  <c r="K60" i="2"/>
  <c r="J60" i="2"/>
  <c r="C37" i="7"/>
  <c r="D37" i="7" s="1"/>
  <c r="K99" i="2"/>
  <c r="J99" i="2"/>
  <c r="K94" i="2"/>
  <c r="H43" i="4" s="1"/>
  <c r="J94" i="2"/>
  <c r="H94" i="2" s="1"/>
  <c r="E43" i="4" s="1"/>
  <c r="H54" i="2"/>
  <c r="H71" i="2"/>
  <c r="H69" i="2"/>
  <c r="H70" i="2"/>
  <c r="I22" i="3"/>
  <c r="I30" i="3"/>
  <c r="I36" i="3"/>
  <c r="I46" i="3"/>
  <c r="I41" i="3"/>
  <c r="I52" i="3"/>
  <c r="I60" i="3"/>
  <c r="I63" i="3"/>
  <c r="J22" i="3"/>
  <c r="J30" i="3"/>
  <c r="J36" i="3"/>
  <c r="J46" i="3"/>
  <c r="J41" i="3"/>
  <c r="J52" i="3"/>
  <c r="J60" i="3"/>
  <c r="J63" i="3"/>
  <c r="K22" i="3"/>
  <c r="K30" i="3"/>
  <c r="K36" i="3"/>
  <c r="K46" i="3"/>
  <c r="K41" i="3"/>
  <c r="K52" i="3"/>
  <c r="K60" i="3"/>
  <c r="K63" i="3"/>
  <c r="L22" i="3"/>
  <c r="L30" i="3"/>
  <c r="L36" i="3"/>
  <c r="L46" i="3"/>
  <c r="L41" i="3"/>
  <c r="L52" i="3"/>
  <c r="L60" i="3"/>
  <c r="L63" i="3"/>
  <c r="M22" i="3"/>
  <c r="M30" i="3"/>
  <c r="M36" i="3"/>
  <c r="M46" i="3"/>
  <c r="M41" i="3"/>
  <c r="M52" i="3"/>
  <c r="M60" i="3"/>
  <c r="M63" i="3"/>
  <c r="H22" i="3"/>
  <c r="H30" i="3"/>
  <c r="H36" i="3"/>
  <c r="H46" i="3"/>
  <c r="H41" i="3"/>
  <c r="H52" i="3"/>
  <c r="H60" i="3"/>
  <c r="H63" i="3"/>
  <c r="E22" i="3"/>
  <c r="E30" i="3"/>
  <c r="E36" i="3"/>
  <c r="E46" i="3"/>
  <c r="E41" i="3"/>
  <c r="E52" i="3"/>
  <c r="E60" i="3"/>
  <c r="E63" i="3"/>
  <c r="D22" i="3"/>
  <c r="D30" i="3"/>
  <c r="D36" i="3"/>
  <c r="D46" i="3"/>
  <c r="D41" i="3"/>
  <c r="D52" i="3"/>
  <c r="D60" i="3"/>
  <c r="D63" i="3"/>
  <c r="H40" i="3"/>
  <c r="M43" i="3"/>
  <c r="L43" i="3"/>
  <c r="K43" i="3"/>
  <c r="J43" i="3"/>
  <c r="I43" i="3"/>
  <c r="H43" i="3"/>
  <c r="E43" i="3"/>
  <c r="D43" i="3"/>
  <c r="M42" i="3"/>
  <c r="L42" i="3"/>
  <c r="K42" i="3"/>
  <c r="J42" i="3"/>
  <c r="H42" i="3"/>
  <c r="E42" i="3"/>
  <c r="M136" i="3"/>
  <c r="M142" i="3"/>
  <c r="M147" i="3"/>
  <c r="M150" i="3"/>
  <c r="L136" i="3"/>
  <c r="L142" i="3"/>
  <c r="L147" i="3"/>
  <c r="L150" i="3"/>
  <c r="K136" i="3"/>
  <c r="K142" i="3"/>
  <c r="K147" i="3"/>
  <c r="K150" i="3"/>
  <c r="J136" i="3"/>
  <c r="J142" i="3"/>
  <c r="J147" i="3"/>
  <c r="J150" i="3"/>
  <c r="I136" i="3"/>
  <c r="I142" i="3"/>
  <c r="I147" i="3"/>
  <c r="I150" i="3"/>
  <c r="H136" i="3"/>
  <c r="H142" i="3"/>
  <c r="H147" i="3"/>
  <c r="H150" i="3"/>
  <c r="E136" i="3"/>
  <c r="E142" i="3"/>
  <c r="E147" i="3"/>
  <c r="E150" i="3"/>
  <c r="D136" i="3"/>
  <c r="D142" i="3"/>
  <c r="D147" i="3"/>
  <c r="D150" i="3"/>
  <c r="H111" i="3"/>
  <c r="M115" i="3"/>
  <c r="L115" i="3"/>
  <c r="K115" i="3"/>
  <c r="J115" i="3"/>
  <c r="I115" i="3"/>
  <c r="H115" i="3"/>
  <c r="E115" i="3"/>
  <c r="D115" i="3"/>
  <c r="M114" i="3"/>
  <c r="L114" i="3"/>
  <c r="K114" i="3" a="1"/>
  <c r="K114" i="3"/>
  <c r="J114" i="3" a="1"/>
  <c r="J114" i="3"/>
  <c r="H114" i="3"/>
  <c r="E113" i="3"/>
  <c r="E114" i="3"/>
  <c r="M113" i="3"/>
  <c r="L113" i="3"/>
  <c r="K113" i="3"/>
  <c r="J113" i="3"/>
  <c r="I113" i="3"/>
  <c r="H113" i="3"/>
  <c r="D113" i="3"/>
  <c r="E75" i="3"/>
  <c r="E81" i="3"/>
  <c r="E86" i="3"/>
  <c r="E91" i="3"/>
  <c r="E94" i="3"/>
  <c r="E95" i="3"/>
  <c r="D75" i="3"/>
  <c r="D81" i="3"/>
  <c r="D86" i="3"/>
  <c r="D91" i="3"/>
  <c r="D94" i="3"/>
  <c r="D95" i="3"/>
  <c r="M107" i="3"/>
  <c r="M118" i="3"/>
  <c r="M123" i="3"/>
  <c r="M126" i="3"/>
  <c r="L107" i="3"/>
  <c r="L118" i="3"/>
  <c r="L123" i="3"/>
  <c r="L126" i="3"/>
  <c r="K107" i="3"/>
  <c r="K118" i="3"/>
  <c r="K123" i="3"/>
  <c r="K126" i="3"/>
  <c r="J107" i="3"/>
  <c r="J118" i="3"/>
  <c r="J123" i="3"/>
  <c r="J126" i="3"/>
  <c r="I107" i="3"/>
  <c r="I118" i="3"/>
  <c r="I123" i="3"/>
  <c r="I126" i="3"/>
  <c r="H107" i="3"/>
  <c r="H118" i="3"/>
  <c r="H123" i="3"/>
  <c r="H126" i="3"/>
  <c r="E107" i="3"/>
  <c r="E118" i="3"/>
  <c r="E123" i="3"/>
  <c r="E126" i="3"/>
  <c r="D107" i="3"/>
  <c r="D118" i="3"/>
  <c r="D123" i="3"/>
  <c r="D126" i="3"/>
  <c r="C70" i="4"/>
  <c r="D70" i="4" s="1"/>
  <c r="C45" i="7"/>
  <c r="D45" i="7" s="1"/>
  <c r="E47" i="5"/>
  <c r="D15" i="7" s="1"/>
  <c r="E65" i="5"/>
  <c r="E88" i="2"/>
  <c r="E89" i="2" s="1"/>
  <c r="D39" i="4" s="1"/>
  <c r="E93" i="2"/>
  <c r="E94" i="2" s="1"/>
  <c r="D43" i="4" s="1"/>
  <c r="E98" i="2"/>
  <c r="E99" i="2" s="1"/>
  <c r="D47" i="4" s="1"/>
  <c r="E106" i="2"/>
  <c r="D50" i="4" s="1"/>
  <c r="E65" i="2"/>
  <c r="E66" i="2" s="1"/>
  <c r="D22" i="4" s="1"/>
  <c r="E72" i="2"/>
  <c r="D25" i="4" s="1"/>
  <c r="E73" i="2"/>
  <c r="D26" i="4" s="1"/>
  <c r="E77" i="2"/>
  <c r="D29" i="4" s="1"/>
  <c r="E78" i="2"/>
  <c r="D30" i="4" s="1"/>
  <c r="E82" i="2"/>
  <c r="E83" i="2" s="1"/>
  <c r="D34" i="4" s="1"/>
  <c r="E43" i="2"/>
  <c r="E44" i="2" s="1"/>
  <c r="D14" i="4" s="1"/>
  <c r="E59" i="2"/>
  <c r="E60" i="2" s="1"/>
  <c r="D18" i="4" s="1"/>
  <c r="E18" i="2"/>
  <c r="E19" i="2" s="1"/>
  <c r="D10" i="4" s="1"/>
  <c r="D88" i="2"/>
  <c r="C38" i="4" s="1"/>
  <c r="D93" i="2"/>
  <c r="C42" i="4" s="1"/>
  <c r="D98" i="2"/>
  <c r="C46" i="4" s="1"/>
  <c r="D90" i="2"/>
  <c r="C40" i="4" s="1"/>
  <c r="D95" i="2"/>
  <c r="C44" i="4" s="1"/>
  <c r="D100" i="2"/>
  <c r="C48" i="4" s="1"/>
  <c r="D108" i="2"/>
  <c r="C52" i="4" s="1"/>
  <c r="D67" i="2"/>
  <c r="C23" i="4"/>
  <c r="D74" i="2"/>
  <c r="C27" i="4" s="1"/>
  <c r="D79" i="2"/>
  <c r="C31" i="4" s="1"/>
  <c r="D84" i="2"/>
  <c r="C35" i="4" s="1"/>
  <c r="D45" i="2"/>
  <c r="C15" i="4" s="1"/>
  <c r="D61" i="2"/>
  <c r="C19" i="4" s="1"/>
  <c r="D20" i="2"/>
  <c r="C11" i="4" s="1"/>
  <c r="M88" i="2"/>
  <c r="J38" i="4" s="1"/>
  <c r="M93" i="2"/>
  <c r="J42" i="4"/>
  <c r="M98" i="2"/>
  <c r="J46" i="4" s="1"/>
  <c r="M106" i="2"/>
  <c r="J50" i="4"/>
  <c r="M65" i="2"/>
  <c r="J21" i="4"/>
  <c r="M72" i="2"/>
  <c r="J25" i="4" s="1"/>
  <c r="M77" i="2"/>
  <c r="J29" i="4" s="1"/>
  <c r="M82" i="2"/>
  <c r="J33" i="4" s="1"/>
  <c r="M43" i="2"/>
  <c r="J13" i="4"/>
  <c r="M59" i="2"/>
  <c r="J17" i="4"/>
  <c r="J9" i="4"/>
  <c r="L88" i="2"/>
  <c r="I38" i="4"/>
  <c r="L93" i="2"/>
  <c r="I42" i="4"/>
  <c r="L98" i="2"/>
  <c r="I46" i="4" s="1"/>
  <c r="L106" i="2"/>
  <c r="I50" i="4" s="1"/>
  <c r="L65" i="2"/>
  <c r="I21" i="4" s="1"/>
  <c r="L72" i="2"/>
  <c r="I25" i="4"/>
  <c r="L77" i="2"/>
  <c r="I29" i="4"/>
  <c r="L82" i="2"/>
  <c r="I33" i="4"/>
  <c r="L43" i="2"/>
  <c r="I13" i="4"/>
  <c r="L59" i="2"/>
  <c r="I17" i="4" s="1"/>
  <c r="I9" i="4"/>
  <c r="K88" i="2"/>
  <c r="H38" i="4" s="1"/>
  <c r="K93" i="2"/>
  <c r="H42" i="4" s="1"/>
  <c r="K98" i="2"/>
  <c r="H46" i="4"/>
  <c r="K106" i="2"/>
  <c r="H50" i="4"/>
  <c r="K65" i="2"/>
  <c r="H21" i="4"/>
  <c r="K72" i="2"/>
  <c r="H25" i="4" s="1"/>
  <c r="K77" i="2"/>
  <c r="H29" i="4"/>
  <c r="K82" i="2"/>
  <c r="H33" i="4" s="1"/>
  <c r="K43" i="2"/>
  <c r="H13" i="4" s="1"/>
  <c r="K59" i="2"/>
  <c r="H17" i="4" s="1"/>
  <c r="H9" i="4"/>
  <c r="J88" i="2"/>
  <c r="G38" i="4"/>
  <c r="J93" i="2"/>
  <c r="G42" i="4" s="1"/>
  <c r="J98" i="2"/>
  <c r="G46" i="4"/>
  <c r="J106" i="2"/>
  <c r="G50" i="4"/>
  <c r="J65" i="2"/>
  <c r="G21" i="4" s="1"/>
  <c r="J72" i="2"/>
  <c r="G25" i="4" s="1"/>
  <c r="J77" i="2"/>
  <c r="G29" i="4" s="1"/>
  <c r="J82" i="2"/>
  <c r="G33" i="4" s="1"/>
  <c r="J43" i="2"/>
  <c r="G13" i="4" s="1"/>
  <c r="J59" i="2"/>
  <c r="G17" i="4" s="1"/>
  <c r="G9" i="4"/>
  <c r="I88" i="2"/>
  <c r="F38" i="4"/>
  <c r="I93" i="2"/>
  <c r="F42" i="4" s="1"/>
  <c r="I98" i="2"/>
  <c r="H98" i="2" s="1"/>
  <c r="E46" i="4" s="1"/>
  <c r="I106" i="2"/>
  <c r="H106" i="2" s="1"/>
  <c r="E50" i="4" s="1"/>
  <c r="F50" i="4"/>
  <c r="I65" i="2"/>
  <c r="H65" i="2" s="1"/>
  <c r="E21" i="4" s="1"/>
  <c r="I72" i="2"/>
  <c r="H72" i="2" s="1"/>
  <c r="E25" i="4" s="1"/>
  <c r="I77" i="2"/>
  <c r="F29" i="4" s="1"/>
  <c r="I82" i="2"/>
  <c r="H82" i="2" s="1"/>
  <c r="E33" i="4" s="1"/>
  <c r="I43" i="2"/>
  <c r="F13" i="4" s="1"/>
  <c r="I59" i="2"/>
  <c r="H59" i="2" s="1"/>
  <c r="E17" i="4" s="1"/>
  <c r="F9" i="4"/>
  <c r="H17" i="2"/>
  <c r="E9" i="4"/>
  <c r="D106" i="2"/>
  <c r="C50" i="4" s="1"/>
  <c r="D65" i="2"/>
  <c r="C21" i="4" s="1"/>
  <c r="D72" i="2"/>
  <c r="C25" i="4" s="1"/>
  <c r="D77" i="2"/>
  <c r="C29" i="4" s="1"/>
  <c r="D82" i="2"/>
  <c r="C33" i="4" s="1"/>
  <c r="D43" i="2"/>
  <c r="C13" i="4" s="1"/>
  <c r="D59" i="2"/>
  <c r="C17" i="4" s="1"/>
  <c r="D18" i="2"/>
  <c r="C9" i="4" s="1"/>
  <c r="I74" i="2"/>
  <c r="J74" i="2"/>
  <c r="G27" i="4" s="1"/>
  <c r="K74" i="2"/>
  <c r="H27" i="4" s="1"/>
  <c r="L74" i="2"/>
  <c r="I27" i="4"/>
  <c r="M74" i="2"/>
  <c r="J27" i="4" s="1"/>
  <c r="F26" i="4"/>
  <c r="J92" i="3" a="1"/>
  <c r="J92" i="3"/>
  <c r="J119" i="3" a="1"/>
  <c r="J119" i="3"/>
  <c r="G26" i="4"/>
  <c r="K92" i="3" a="1"/>
  <c r="K92" i="3"/>
  <c r="K119" i="3" a="1"/>
  <c r="K119" i="3"/>
  <c r="H26" i="4"/>
  <c r="L73" i="2"/>
  <c r="I26" i="4" s="1"/>
  <c r="M73" i="2"/>
  <c r="J26" i="4" s="1"/>
  <c r="E74" i="2"/>
  <c r="D27" i="4" s="1"/>
  <c r="C26" i="4"/>
  <c r="I67" i="2"/>
  <c r="F23" i="4" s="1"/>
  <c r="J67" i="2"/>
  <c r="G23" i="4" s="1"/>
  <c r="H67" i="2"/>
  <c r="E23" i="4"/>
  <c r="K67" i="2"/>
  <c r="H23" i="4" s="1"/>
  <c r="L67" i="2"/>
  <c r="I23" i="4" s="1"/>
  <c r="M67" i="2"/>
  <c r="J23" i="4"/>
  <c r="F22" i="4"/>
  <c r="H35" i="3"/>
  <c r="J37" i="3"/>
  <c r="J87" i="3" a="1"/>
  <c r="J87" i="3"/>
  <c r="J66" i="2"/>
  <c r="H66" i="2" s="1"/>
  <c r="E22" i="4" s="1"/>
  <c r="K37" i="3"/>
  <c r="K87" i="3" a="1"/>
  <c r="K87" i="3"/>
  <c r="K66" i="2"/>
  <c r="H22" i="4" s="1"/>
  <c r="L66" i="2"/>
  <c r="I22" i="4" s="1"/>
  <c r="M66" i="2"/>
  <c r="J22" i="4" s="1"/>
  <c r="E67" i="2"/>
  <c r="D23" i="4"/>
  <c r="C22" i="4"/>
  <c r="D9" i="4"/>
  <c r="D17" i="4"/>
  <c r="D38" i="4"/>
  <c r="D42" i="4"/>
  <c r="C67" i="4"/>
  <c r="F17" i="7"/>
  <c r="H55" i="2"/>
  <c r="H51" i="2"/>
  <c r="H47" i="2"/>
  <c r="K124" i="3"/>
  <c r="K83" i="2"/>
  <c r="H34" i="4" s="1"/>
  <c r="J124" i="3"/>
  <c r="J83" i="2"/>
  <c r="H83" i="2" s="1"/>
  <c r="E34" i="4" s="1"/>
  <c r="H64" i="2"/>
  <c r="H63" i="2"/>
  <c r="H42" i="2"/>
  <c r="H39" i="2"/>
  <c r="H38" i="2"/>
  <c r="H37" i="2"/>
  <c r="H34" i="2"/>
  <c r="H33" i="2"/>
  <c r="H32" i="2"/>
  <c r="H31" i="2"/>
  <c r="H30" i="2"/>
  <c r="H29" i="2"/>
  <c r="H28" i="2"/>
  <c r="H27" i="2"/>
  <c r="H26" i="2"/>
  <c r="H25" i="2"/>
  <c r="H24" i="2"/>
  <c r="H23" i="2"/>
  <c r="H22" i="2"/>
  <c r="H59" i="5"/>
  <c r="H56" i="5"/>
  <c r="H55" i="5"/>
  <c r="H54" i="5"/>
  <c r="H51" i="5"/>
  <c r="H36" i="5"/>
  <c r="H32" i="5"/>
  <c r="H27" i="5"/>
  <c r="H26" i="5"/>
  <c r="M23" i="6"/>
  <c r="M31" i="6"/>
  <c r="M37" i="6"/>
  <c r="M45" i="6"/>
  <c r="M48" i="6"/>
  <c r="L23" i="6"/>
  <c r="L31" i="6"/>
  <c r="L37" i="6"/>
  <c r="L45" i="6"/>
  <c r="L48" i="6"/>
  <c r="K23" i="6"/>
  <c r="K31" i="6"/>
  <c r="K37" i="6"/>
  <c r="K45" i="6"/>
  <c r="K48" i="6"/>
  <c r="J23" i="6"/>
  <c r="J31" i="6"/>
  <c r="J37" i="6"/>
  <c r="J45" i="6"/>
  <c r="J48" i="6"/>
  <c r="I23" i="6"/>
  <c r="I31" i="6"/>
  <c r="I37" i="6"/>
  <c r="I45" i="6"/>
  <c r="I48" i="6"/>
  <c r="H23" i="6"/>
  <c r="H31" i="6"/>
  <c r="H37" i="6"/>
  <c r="H45" i="6"/>
  <c r="H48" i="6"/>
  <c r="E23" i="6"/>
  <c r="E31" i="6"/>
  <c r="E37" i="6"/>
  <c r="E45" i="6"/>
  <c r="E48" i="6"/>
  <c r="D23" i="6"/>
  <c r="D31" i="6"/>
  <c r="D37" i="6"/>
  <c r="D45" i="6"/>
  <c r="D48" i="6"/>
  <c r="H30" i="6"/>
  <c r="H29" i="6"/>
  <c r="H28" i="6"/>
  <c r="M120" i="3"/>
  <c r="L120" i="3"/>
  <c r="K120" i="3"/>
  <c r="J120" i="3"/>
  <c r="I120" i="3"/>
  <c r="H120" i="3"/>
  <c r="E120" i="3"/>
  <c r="D120" i="3"/>
  <c r="M119" i="3"/>
  <c r="L119" i="3"/>
  <c r="H119" i="3"/>
  <c r="E119" i="3"/>
  <c r="M75" i="3"/>
  <c r="M81" i="3"/>
  <c r="M86" i="3"/>
  <c r="M91" i="3"/>
  <c r="M94" i="3"/>
  <c r="L75" i="3"/>
  <c r="L81" i="3"/>
  <c r="L86" i="3"/>
  <c r="L91" i="3"/>
  <c r="L94" i="3"/>
  <c r="K75" i="3"/>
  <c r="K81" i="3"/>
  <c r="K86" i="3"/>
  <c r="K91" i="3"/>
  <c r="K94" i="3"/>
  <c r="J75" i="3"/>
  <c r="J81" i="3"/>
  <c r="J86" i="3"/>
  <c r="J91" i="3"/>
  <c r="J94" i="3"/>
  <c r="I75" i="3"/>
  <c r="I81" i="3"/>
  <c r="I86" i="3"/>
  <c r="I91" i="3"/>
  <c r="I94" i="3"/>
  <c r="H75" i="3"/>
  <c r="H79" i="3"/>
  <c r="H80" i="3"/>
  <c r="H81" i="3"/>
  <c r="H86" i="3"/>
  <c r="H91" i="3"/>
  <c r="H94" i="3"/>
  <c r="M93" i="3"/>
  <c r="L93" i="3"/>
  <c r="K93" i="3"/>
  <c r="J93" i="3"/>
  <c r="I93" i="3"/>
  <c r="H93" i="3"/>
  <c r="E93" i="3"/>
  <c r="D93" i="3"/>
  <c r="M92" i="3"/>
  <c r="L92" i="3"/>
  <c r="H92" i="3"/>
  <c r="E92" i="3"/>
  <c r="M88" i="3"/>
  <c r="L88" i="3"/>
  <c r="K88" i="3"/>
  <c r="J88" i="3"/>
  <c r="I88" i="3"/>
  <c r="H88" i="3"/>
  <c r="E88" i="3"/>
  <c r="D88" i="3"/>
  <c r="M87" i="3"/>
  <c r="L87" i="3"/>
  <c r="H87" i="3"/>
  <c r="E87" i="3"/>
  <c r="H95" i="3"/>
  <c r="I95" i="3"/>
  <c r="J95" i="3"/>
  <c r="K95" i="3"/>
  <c r="L95" i="3"/>
  <c r="M95" i="3"/>
  <c r="H29" i="3"/>
  <c r="H28" i="3"/>
  <c r="H27" i="3"/>
  <c r="H26" i="3"/>
  <c r="H73" i="3"/>
  <c r="H58" i="6"/>
  <c r="H75" i="5"/>
  <c r="H74" i="5"/>
  <c r="H73" i="5"/>
  <c r="H72" i="5"/>
  <c r="H67" i="5"/>
  <c r="H62" i="5"/>
  <c r="H50" i="5"/>
  <c r="H49" i="5"/>
  <c r="H44" i="5"/>
  <c r="H41" i="5"/>
  <c r="H40" i="5"/>
  <c r="H39" i="5"/>
  <c r="H35" i="5"/>
  <c r="H34" i="5"/>
  <c r="H33" i="5"/>
  <c r="H31" i="5"/>
  <c r="H30" i="5"/>
  <c r="H29" i="5"/>
  <c r="H28" i="5"/>
  <c r="H25" i="5"/>
  <c r="H24" i="5"/>
  <c r="H19" i="5"/>
  <c r="H18" i="5"/>
  <c r="H17" i="5"/>
  <c r="H105" i="2"/>
  <c r="H104" i="2"/>
  <c r="H103" i="2"/>
  <c r="H102" i="2"/>
  <c r="H97" i="2"/>
  <c r="H92" i="2"/>
  <c r="H87" i="2"/>
  <c r="H76" i="2"/>
  <c r="L19" i="2"/>
  <c r="I11" i="4" s="1"/>
  <c r="M19" i="2"/>
  <c r="E20" i="2"/>
  <c r="I20" i="2"/>
  <c r="H20" i="2" s="1"/>
  <c r="J20" i="2"/>
  <c r="K20" i="2"/>
  <c r="L20" i="2"/>
  <c r="M20" i="2"/>
  <c r="H64" i="6"/>
  <c r="H134" i="3"/>
  <c r="H27" i="6"/>
  <c r="M118" i="6" a="1"/>
  <c r="M118" i="6"/>
  <c r="H110" i="6"/>
  <c r="K61" i="6" a="1"/>
  <c r="K61" i="6"/>
  <c r="K76" i="3" a="1"/>
  <c r="K76" i="3"/>
  <c r="K82" i="3" a="1"/>
  <c r="K82" i="3"/>
  <c r="J82" i="3" a="1"/>
  <c r="J82" i="3"/>
  <c r="K61" i="3" a="1"/>
  <c r="K61" i="3"/>
  <c r="K108" i="3" a="1"/>
  <c r="K108" i="3"/>
  <c r="K100" i="6" a="1"/>
  <c r="K100" i="6"/>
  <c r="J100" i="6" a="1"/>
  <c r="J100" i="6"/>
  <c r="K93" i="6" a="1"/>
  <c r="K93" i="6"/>
  <c r="K67" i="6" a="1"/>
  <c r="K67" i="6"/>
  <c r="J67" i="6" a="1"/>
  <c r="J67" i="6"/>
  <c r="K46" i="6" a="1"/>
  <c r="K46" i="6"/>
  <c r="K24" i="6" a="1"/>
  <c r="K24" i="6"/>
  <c r="K32" i="6" a="1"/>
  <c r="K32" i="6"/>
  <c r="K38" i="6" a="1"/>
  <c r="K38" i="6"/>
  <c r="K113" i="6" a="1"/>
  <c r="K113" i="6"/>
  <c r="K118" i="6" a="1"/>
  <c r="K118" i="6"/>
  <c r="K137" i="3" a="1"/>
  <c r="K137" i="3"/>
  <c r="K31" i="3" a="1"/>
  <c r="K31" i="3"/>
  <c r="K84" i="6"/>
  <c r="J84" i="6"/>
  <c r="K72" i="6"/>
  <c r="J72" i="6"/>
  <c r="K148" i="3"/>
  <c r="J148" i="3"/>
  <c r="K143" i="3"/>
  <c r="J143" i="3"/>
  <c r="K53" i="3"/>
  <c r="K47" i="3"/>
  <c r="K23" i="3"/>
  <c r="K19" i="2"/>
  <c r="K69" i="5"/>
  <c r="H22" i="7" s="1"/>
  <c r="J69" i="5"/>
  <c r="G22" i="7" s="1"/>
  <c r="K77" i="5"/>
  <c r="H26" i="7" s="1"/>
  <c r="K64" i="5"/>
  <c r="H18" i="7" s="1"/>
  <c r="K46" i="5"/>
  <c r="H14" i="7" s="1"/>
  <c r="K21" i="5"/>
  <c r="K107" i="2"/>
  <c r="K89" i="2"/>
  <c r="K78" i="2"/>
  <c r="H30" i="4" s="1"/>
  <c r="K44" i="2"/>
  <c r="H14" i="4" s="1"/>
  <c r="C14" i="4"/>
  <c r="F14" i="4"/>
  <c r="M33" i="6"/>
  <c r="L33" i="6"/>
  <c r="K33" i="6"/>
  <c r="J33" i="6"/>
  <c r="I33" i="6"/>
  <c r="H33" i="6"/>
  <c r="E33" i="6"/>
  <c r="D33" i="6"/>
  <c r="M32" i="6"/>
  <c r="L32" i="6"/>
  <c r="E32" i="6"/>
  <c r="J61" i="6" a="1"/>
  <c r="J61" i="6"/>
  <c r="H88" i="6"/>
  <c r="H87" i="6"/>
  <c r="M32" i="3"/>
  <c r="L32" i="3"/>
  <c r="K32" i="3"/>
  <c r="J32" i="3"/>
  <c r="I32" i="3"/>
  <c r="H32" i="3"/>
  <c r="E32" i="3"/>
  <c r="D32" i="3"/>
  <c r="M31" i="3"/>
  <c r="L31" i="3"/>
  <c r="E31" i="3"/>
  <c r="J76" i="3" a="1"/>
  <c r="J76" i="3"/>
  <c r="J93" i="6" a="1"/>
  <c r="J93" i="6"/>
  <c r="J32" i="6" a="1"/>
  <c r="J32" i="6"/>
  <c r="H32" i="6"/>
  <c r="F47" i="4"/>
  <c r="C47" i="4"/>
  <c r="F43" i="4"/>
  <c r="C43" i="4"/>
  <c r="M100" i="2"/>
  <c r="J48" i="4"/>
  <c r="L100" i="2"/>
  <c r="I48" i="4" s="1"/>
  <c r="K100" i="2"/>
  <c r="H48" i="4"/>
  <c r="J100" i="2"/>
  <c r="G48" i="4" s="1"/>
  <c r="I100" i="2"/>
  <c r="F48" i="4" s="1"/>
  <c r="E100" i="2"/>
  <c r="D48" i="4"/>
  <c r="M99" i="2"/>
  <c r="J47" i="4" s="1"/>
  <c r="L99" i="2"/>
  <c r="I47" i="4"/>
  <c r="H47" i="4"/>
  <c r="M95" i="2"/>
  <c r="J44" i="4" s="1"/>
  <c r="L95" i="2"/>
  <c r="I44" i="4" s="1"/>
  <c r="K95" i="2"/>
  <c r="H44" i="4" s="1"/>
  <c r="J95" i="2"/>
  <c r="G44" i="4" s="1"/>
  <c r="I95" i="2"/>
  <c r="H95" i="2" s="1"/>
  <c r="E44" i="4" s="1"/>
  <c r="E95" i="2"/>
  <c r="D44" i="4" s="1"/>
  <c r="M94" i="2"/>
  <c r="J43" i="4" s="1"/>
  <c r="L94" i="2"/>
  <c r="I43" i="4" s="1"/>
  <c r="F34" i="4"/>
  <c r="C34" i="4"/>
  <c r="F30" i="4"/>
  <c r="C30" i="4"/>
  <c r="M84" i="2"/>
  <c r="J35" i="4" s="1"/>
  <c r="L84" i="2"/>
  <c r="I35" i="4" s="1"/>
  <c r="K84" i="2"/>
  <c r="H35" i="4"/>
  <c r="J84" i="2"/>
  <c r="G35" i="4" s="1"/>
  <c r="I84" i="2"/>
  <c r="F35" i="4" s="1"/>
  <c r="E84" i="2"/>
  <c r="D35" i="4" s="1"/>
  <c r="M83" i="2"/>
  <c r="J34" i="4" s="1"/>
  <c r="L83" i="2"/>
  <c r="I34" i="4"/>
  <c r="M79" i="2"/>
  <c r="J31" i="4"/>
  <c r="L79" i="2"/>
  <c r="I31" i="4" s="1"/>
  <c r="K79" i="2"/>
  <c r="H31" i="4" s="1"/>
  <c r="J79" i="2"/>
  <c r="G31" i="4" s="1"/>
  <c r="I79" i="2"/>
  <c r="F31" i="4" s="1"/>
  <c r="E79" i="2"/>
  <c r="D31" i="4" s="1"/>
  <c r="M78" i="2"/>
  <c r="J30" i="4" s="1"/>
  <c r="L78" i="2"/>
  <c r="I30" i="4"/>
  <c r="H141" i="3"/>
  <c r="M144" i="3"/>
  <c r="L144" i="3"/>
  <c r="K144" i="3"/>
  <c r="J144" i="3"/>
  <c r="I144" i="3"/>
  <c r="E144" i="3"/>
  <c r="D144" i="3"/>
  <c r="M143" i="3"/>
  <c r="L143" i="3"/>
  <c r="E143" i="3"/>
  <c r="H143" i="3"/>
  <c r="M125" i="3"/>
  <c r="L125" i="3"/>
  <c r="K125" i="3"/>
  <c r="J125" i="3"/>
  <c r="I125" i="3"/>
  <c r="H125" i="3"/>
  <c r="E125" i="3"/>
  <c r="D125" i="3"/>
  <c r="M124" i="3"/>
  <c r="L124" i="3"/>
  <c r="H124" i="3"/>
  <c r="E124" i="3"/>
  <c r="M48" i="3"/>
  <c r="L48" i="3"/>
  <c r="K48" i="3"/>
  <c r="J48" i="3"/>
  <c r="I48" i="3"/>
  <c r="E48" i="3"/>
  <c r="D48" i="3"/>
  <c r="M47" i="3"/>
  <c r="L47" i="3"/>
  <c r="E47" i="3"/>
  <c r="H45" i="3"/>
  <c r="M114" i="6"/>
  <c r="L114" i="6"/>
  <c r="K114" i="6"/>
  <c r="J114" i="6"/>
  <c r="I114" i="6"/>
  <c r="E114" i="6"/>
  <c r="D114" i="6"/>
  <c r="M113" i="6"/>
  <c r="L113" i="6"/>
  <c r="M112" i="6"/>
  <c r="L112" i="6"/>
  <c r="K112" i="6"/>
  <c r="J112" i="6"/>
  <c r="I112" i="6"/>
  <c r="E112" i="6"/>
  <c r="E113" i="6"/>
  <c r="D112" i="6"/>
  <c r="H111" i="6"/>
  <c r="H109" i="6"/>
  <c r="M94" i="6"/>
  <c r="L94" i="6"/>
  <c r="K94" i="6"/>
  <c r="J94" i="6"/>
  <c r="I94" i="6"/>
  <c r="E94" i="6"/>
  <c r="D94" i="6"/>
  <c r="M93" i="6"/>
  <c r="L93" i="6"/>
  <c r="M92" i="6"/>
  <c r="L92" i="6"/>
  <c r="K92" i="6"/>
  <c r="J92" i="6"/>
  <c r="I92" i="6"/>
  <c r="E92" i="6"/>
  <c r="E93" i="6"/>
  <c r="D92" i="6"/>
  <c r="M62" i="6"/>
  <c r="L62" i="6"/>
  <c r="K62" i="6"/>
  <c r="J62" i="6"/>
  <c r="I62" i="6"/>
  <c r="E62" i="6"/>
  <c r="D62" i="6"/>
  <c r="M61" i="6"/>
  <c r="L61" i="6"/>
  <c r="M60" i="6"/>
  <c r="L60" i="6"/>
  <c r="K60" i="6"/>
  <c r="J60" i="6"/>
  <c r="I60" i="6"/>
  <c r="E60" i="6"/>
  <c r="E61" i="6"/>
  <c r="D60" i="6"/>
  <c r="H61" i="6"/>
  <c r="M77" i="3"/>
  <c r="L77" i="3"/>
  <c r="K77" i="3"/>
  <c r="J77" i="3"/>
  <c r="I77" i="3"/>
  <c r="E77" i="3"/>
  <c r="D77" i="3"/>
  <c r="M76" i="3"/>
  <c r="L76" i="3"/>
  <c r="E76" i="3"/>
  <c r="H103" i="3"/>
  <c r="H135" i="3"/>
  <c r="H133" i="3"/>
  <c r="M138" i="3"/>
  <c r="L138" i="3"/>
  <c r="K138" i="3"/>
  <c r="J138" i="3"/>
  <c r="I138" i="3"/>
  <c r="E138" i="3"/>
  <c r="D138" i="3"/>
  <c r="M137" i="3"/>
  <c r="L137" i="3"/>
  <c r="E137" i="3"/>
  <c r="H146" i="3"/>
  <c r="H102" i="3"/>
  <c r="H76" i="3"/>
  <c r="H116" i="6"/>
  <c r="J118" i="6" a="1"/>
  <c r="J118" i="6"/>
  <c r="H82" i="6"/>
  <c r="H70" i="6"/>
  <c r="H44" i="6"/>
  <c r="H43" i="6"/>
  <c r="H42" i="6"/>
  <c r="H41" i="6"/>
  <c r="H36" i="6"/>
  <c r="H35" i="6"/>
  <c r="H22" i="6"/>
  <c r="H21" i="6"/>
  <c r="H59" i="3"/>
  <c r="H58" i="3"/>
  <c r="H57" i="3"/>
  <c r="H56" i="3"/>
  <c r="H51" i="3"/>
  <c r="J53" i="3"/>
  <c r="J89" i="2"/>
  <c r="H21" i="3"/>
  <c r="C75" i="4"/>
  <c r="M60" i="2" a="1"/>
  <c r="M60" i="2" s="1"/>
  <c r="J18" i="4" s="1"/>
  <c r="M64" i="5" a="1"/>
  <c r="M64" i="5" s="1"/>
  <c r="J18" i="7" s="1"/>
  <c r="M149" i="3"/>
  <c r="L149" i="3"/>
  <c r="K149" i="3"/>
  <c r="J149" i="3"/>
  <c r="I149" i="3"/>
  <c r="E149" i="3"/>
  <c r="D149" i="3"/>
  <c r="M148" i="3"/>
  <c r="L148" i="3"/>
  <c r="E148" i="3"/>
  <c r="M109" i="3"/>
  <c r="L109" i="3"/>
  <c r="K109" i="3"/>
  <c r="J109" i="3"/>
  <c r="I109" i="3"/>
  <c r="E109" i="3"/>
  <c r="D109" i="3"/>
  <c r="M108" i="3"/>
  <c r="L108" i="3"/>
  <c r="E108" i="3"/>
  <c r="M82" i="3"/>
  <c r="L82" i="3"/>
  <c r="I83" i="3"/>
  <c r="J83" i="3"/>
  <c r="K83" i="3"/>
  <c r="L83" i="3"/>
  <c r="M83" i="3"/>
  <c r="D83" i="3"/>
  <c r="E83" i="3"/>
  <c r="E82" i="3"/>
  <c r="M62" i="3"/>
  <c r="L62" i="3"/>
  <c r="K62" i="3"/>
  <c r="J62" i="3"/>
  <c r="I62" i="3"/>
  <c r="H62" i="3"/>
  <c r="E62" i="3"/>
  <c r="D62" i="3"/>
  <c r="M61" i="3"/>
  <c r="L61" i="3"/>
  <c r="E61" i="3"/>
  <c r="M54" i="3"/>
  <c r="L54" i="3"/>
  <c r="K54" i="3"/>
  <c r="J54" i="3"/>
  <c r="I54" i="3"/>
  <c r="E54" i="3"/>
  <c r="D54" i="3"/>
  <c r="M53" i="3"/>
  <c r="L53" i="3"/>
  <c r="E53" i="3"/>
  <c r="M38" i="3"/>
  <c r="L38" i="3"/>
  <c r="K38" i="3"/>
  <c r="J38" i="3"/>
  <c r="I38" i="3"/>
  <c r="E38" i="3"/>
  <c r="D38" i="3"/>
  <c r="M37" i="3"/>
  <c r="L37" i="3"/>
  <c r="E37" i="3"/>
  <c r="M24" i="3"/>
  <c r="L24" i="3"/>
  <c r="K24" i="3"/>
  <c r="J24" i="3"/>
  <c r="I24" i="3"/>
  <c r="E24" i="3"/>
  <c r="D24" i="3"/>
  <c r="M23" i="3"/>
  <c r="L23" i="3"/>
  <c r="E23" i="3"/>
  <c r="H18" i="4"/>
  <c r="L60" i="2"/>
  <c r="I61" i="2"/>
  <c r="J61" i="2"/>
  <c r="G19" i="4" s="1"/>
  <c r="K61" i="2"/>
  <c r="H19" i="4" s="1"/>
  <c r="L61" i="2"/>
  <c r="M61" i="2"/>
  <c r="J19" i="4" s="1"/>
  <c r="E61" i="2"/>
  <c r="D19" i="4" s="1"/>
  <c r="I90" i="2"/>
  <c r="F40" i="4" s="1"/>
  <c r="J90" i="2"/>
  <c r="G40" i="4"/>
  <c r="K90" i="2"/>
  <c r="H40" i="4" s="1"/>
  <c r="L90" i="2"/>
  <c r="I40" i="4" s="1"/>
  <c r="M90" i="2"/>
  <c r="J40" i="4" s="1"/>
  <c r="H39" i="4"/>
  <c r="L89" i="2"/>
  <c r="I39" i="4" s="1"/>
  <c r="M89" i="2"/>
  <c r="J39" i="4" s="1"/>
  <c r="E90" i="2"/>
  <c r="J38" i="6" a="1"/>
  <c r="J38" i="6"/>
  <c r="J64" i="5"/>
  <c r="H64" i="5" s="1"/>
  <c r="E18" i="7" s="1"/>
  <c r="J137" i="3" a="1"/>
  <c r="J137" i="3"/>
  <c r="H137" i="3"/>
  <c r="J108" i="3" a="1"/>
  <c r="J108" i="3"/>
  <c r="H108" i="3"/>
  <c r="J46" i="6" a="1"/>
  <c r="J46" i="6"/>
  <c r="J77" i="5"/>
  <c r="H77" i="5" s="1"/>
  <c r="E26" i="7" s="1"/>
  <c r="G26" i="7"/>
  <c r="J113" i="6" a="1"/>
  <c r="J113" i="6"/>
  <c r="J46" i="5"/>
  <c r="J24" i="6" a="1"/>
  <c r="J24" i="6"/>
  <c r="J21" i="5"/>
  <c r="H21" i="5" s="1"/>
  <c r="E10" i="7" s="1"/>
  <c r="J47" i="3"/>
  <c r="J78" i="2"/>
  <c r="G30" i="4" s="1"/>
  <c r="J23" i="3"/>
  <c r="J19" i="2"/>
  <c r="G11" i="4" s="1"/>
  <c r="H19" i="2"/>
  <c r="E11" i="4" s="1"/>
  <c r="G43" i="4"/>
  <c r="J31" i="3" a="1"/>
  <c r="J31" i="3"/>
  <c r="J61" i="3" a="1"/>
  <c r="J61" i="3"/>
  <c r="J107" i="2"/>
  <c r="G51" i="4" s="1"/>
  <c r="H100" i="2"/>
  <c r="E48" i="4" s="1"/>
  <c r="H79" i="2"/>
  <c r="E31" i="4" s="1"/>
  <c r="H144" i="3"/>
  <c r="H48" i="3"/>
  <c r="H77" i="3"/>
  <c r="H114" i="6"/>
  <c r="H94" i="6"/>
  <c r="H92" i="6"/>
  <c r="H112" i="6"/>
  <c r="H60" i="6"/>
  <c r="H93" i="6"/>
  <c r="H62" i="6"/>
  <c r="H138" i="3"/>
  <c r="H148" i="3"/>
  <c r="H24" i="3"/>
  <c r="H38" i="3"/>
  <c r="H82" i="3"/>
  <c r="H37" i="3"/>
  <c r="H54" i="3"/>
  <c r="H149" i="3"/>
  <c r="H53" i="3"/>
  <c r="H109" i="3"/>
  <c r="H83" i="3"/>
  <c r="G47" i="4"/>
  <c r="J44" i="2"/>
  <c r="H44" i="2" s="1"/>
  <c r="E14" i="4" s="1"/>
  <c r="H113" i="6"/>
  <c r="H31" i="3"/>
  <c r="H61" i="3"/>
  <c r="H23" i="3"/>
  <c r="H47" i="3"/>
  <c r="I151" i="3"/>
  <c r="E151" i="3"/>
  <c r="D151" i="3"/>
  <c r="J151" i="3"/>
  <c r="K151" i="3"/>
  <c r="L151" i="3"/>
  <c r="M151" i="3"/>
  <c r="M108" i="2"/>
  <c r="J52" i="4" s="1"/>
  <c r="L108" i="2"/>
  <c r="K108" i="2"/>
  <c r="H52" i="4" s="1"/>
  <c r="J108" i="2"/>
  <c r="G52" i="4"/>
  <c r="I108" i="2"/>
  <c r="F52" i="4" s="1"/>
  <c r="H108" i="2"/>
  <c r="E52" i="4" s="1"/>
  <c r="E108" i="2"/>
  <c r="D52" i="4" s="1"/>
  <c r="M107" i="2"/>
  <c r="J51" i="4" s="1"/>
  <c r="L107" i="2"/>
  <c r="H51" i="4"/>
  <c r="H11" i="4"/>
  <c r="M18" i="2"/>
  <c r="J10" i="4" s="1"/>
  <c r="L18" i="2"/>
  <c r="K18" i="2"/>
  <c r="H10" i="4" s="1"/>
  <c r="J18" i="2"/>
  <c r="G10" i="4"/>
  <c r="I18" i="2"/>
  <c r="F10" i="4" s="1"/>
  <c r="M45" i="2"/>
  <c r="J15" i="4" s="1"/>
  <c r="L45" i="2"/>
  <c r="I15" i="4" s="1"/>
  <c r="K45" i="2"/>
  <c r="H15" i="4" s="1"/>
  <c r="J45" i="2"/>
  <c r="G15" i="4"/>
  <c r="I45" i="2"/>
  <c r="F15" i="4"/>
  <c r="E45" i="2"/>
  <c r="D15" i="4" s="1"/>
  <c r="M44" i="2"/>
  <c r="J14" i="4" s="1"/>
  <c r="L44" i="2"/>
  <c r="I14" i="4" s="1"/>
  <c r="I65" i="5"/>
  <c r="F19" i="7" s="1"/>
  <c r="J65" i="5"/>
  <c r="G19" i="7" s="1"/>
  <c r="K65" i="5"/>
  <c r="H19" i="7"/>
  <c r="L65" i="5"/>
  <c r="I19" i="7" s="1"/>
  <c r="M65" i="5"/>
  <c r="J19" i="7" s="1"/>
  <c r="L64" i="5"/>
  <c r="I18" i="7" s="1"/>
  <c r="J63" i="5"/>
  <c r="G17" i="7" s="1"/>
  <c r="K63" i="5"/>
  <c r="H17" i="7" s="1"/>
  <c r="L63" i="5"/>
  <c r="I17" i="7" s="1"/>
  <c r="M63" i="5"/>
  <c r="J17" i="7" s="1"/>
  <c r="I63" i="5"/>
  <c r="E63" i="5"/>
  <c r="D17" i="7" s="1"/>
  <c r="D65" i="5"/>
  <c r="C19" i="7" s="1"/>
  <c r="D63" i="5"/>
  <c r="C17" i="7" s="1"/>
  <c r="M70" i="5"/>
  <c r="J23" i="7" s="1"/>
  <c r="L70" i="5"/>
  <c r="K70" i="5"/>
  <c r="H23" i="7" s="1"/>
  <c r="J70" i="5"/>
  <c r="G23" i="7" s="1"/>
  <c r="I70" i="5"/>
  <c r="E70" i="5"/>
  <c r="D70" i="5"/>
  <c r="C23" i="7" s="1"/>
  <c r="M69" i="5"/>
  <c r="L69" i="5"/>
  <c r="I22" i="7" s="1"/>
  <c r="H69" i="5"/>
  <c r="E22" i="7" s="1"/>
  <c r="M68" i="5"/>
  <c r="J21" i="7" s="1"/>
  <c r="L68" i="5"/>
  <c r="I21" i="7" s="1"/>
  <c r="K68" i="5"/>
  <c r="H21" i="7" s="1"/>
  <c r="J68" i="5"/>
  <c r="G21" i="7" s="1"/>
  <c r="I68" i="5"/>
  <c r="H68" i="5" s="1"/>
  <c r="E21" i="7" s="1"/>
  <c r="E68" i="5"/>
  <c r="E69" i="5" s="1"/>
  <c r="D22" i="7" s="1"/>
  <c r="D68" i="5"/>
  <c r="C21" i="7" s="1"/>
  <c r="C39" i="7" s="1"/>
  <c r="D39" i="7" s="1"/>
  <c r="M78" i="5"/>
  <c r="J27" i="7" s="1"/>
  <c r="L78" i="5"/>
  <c r="I27" i="7" s="1"/>
  <c r="K78" i="5"/>
  <c r="H27" i="7"/>
  <c r="J78" i="5"/>
  <c r="G27" i="7"/>
  <c r="I78" i="5"/>
  <c r="F27" i="7" s="1"/>
  <c r="H78" i="5"/>
  <c r="E27" i="7" s="1"/>
  <c r="E78" i="5"/>
  <c r="D27" i="7" s="1"/>
  <c r="D78" i="5"/>
  <c r="C27" i="7" s="1"/>
  <c r="M77" i="5"/>
  <c r="J26" i="7" s="1"/>
  <c r="L77" i="5"/>
  <c r="I26" i="7" s="1"/>
  <c r="M76" i="5"/>
  <c r="J25" i="7" s="1"/>
  <c r="L76" i="5"/>
  <c r="I25" i="7" s="1"/>
  <c r="K76" i="5"/>
  <c r="H25" i="7" s="1"/>
  <c r="J76" i="5"/>
  <c r="G25" i="7" s="1"/>
  <c r="I76" i="5"/>
  <c r="F25" i="7" s="1"/>
  <c r="E76" i="5"/>
  <c r="E77" i="5" s="1"/>
  <c r="D26" i="7" s="1"/>
  <c r="D76" i="5"/>
  <c r="C25" i="7" s="1"/>
  <c r="M47" i="5"/>
  <c r="J15" i="7" s="1"/>
  <c r="L47" i="5"/>
  <c r="I15" i="7" s="1"/>
  <c r="K47" i="5"/>
  <c r="H15" i="7" s="1"/>
  <c r="J47" i="5"/>
  <c r="G15" i="7" s="1"/>
  <c r="I47" i="5"/>
  <c r="F15" i="7" s="1"/>
  <c r="D47" i="5"/>
  <c r="C15" i="7" s="1"/>
  <c r="M46" i="5"/>
  <c r="J14" i="7" s="1"/>
  <c r="L46" i="5"/>
  <c r="I14" i="7" s="1"/>
  <c r="M45" i="5"/>
  <c r="J13" i="7" s="1"/>
  <c r="L45" i="5"/>
  <c r="I13" i="7" s="1"/>
  <c r="K45" i="5"/>
  <c r="H13" i="7" s="1"/>
  <c r="J45" i="5"/>
  <c r="G13" i="7" s="1"/>
  <c r="I45" i="5"/>
  <c r="E45" i="5"/>
  <c r="D13" i="7" s="1"/>
  <c r="D45" i="5"/>
  <c r="C13" i="7" s="1"/>
  <c r="M22" i="5"/>
  <c r="J11" i="7" s="1"/>
  <c r="L22" i="5"/>
  <c r="K22" i="5"/>
  <c r="H11" i="7" s="1"/>
  <c r="J22" i="5"/>
  <c r="G11" i="7" s="1"/>
  <c r="I22" i="5"/>
  <c r="F11" i="7" s="1"/>
  <c r="E22" i="5"/>
  <c r="D11" i="7" s="1"/>
  <c r="D22" i="5"/>
  <c r="C11" i="7" s="1"/>
  <c r="M21" i="5"/>
  <c r="J10" i="7" s="1"/>
  <c r="L21" i="5"/>
  <c r="M20" i="5"/>
  <c r="J9" i="7" s="1"/>
  <c r="L20" i="5"/>
  <c r="I9" i="7" s="1"/>
  <c r="K20" i="5"/>
  <c r="H9" i="7" s="1"/>
  <c r="J20" i="5"/>
  <c r="G9" i="7" s="1"/>
  <c r="G6" i="7" s="1"/>
  <c r="I20" i="5"/>
  <c r="H20" i="5" s="1"/>
  <c r="E9" i="7" s="1"/>
  <c r="E20" i="5"/>
  <c r="D9" i="7" s="1"/>
  <c r="D20" i="5"/>
  <c r="C9" i="7" s="1"/>
  <c r="M101" i="6"/>
  <c r="L101" i="6"/>
  <c r="K101" i="6"/>
  <c r="J101" i="6"/>
  <c r="I101" i="6"/>
  <c r="E101" i="6"/>
  <c r="D101" i="6"/>
  <c r="M100" i="6"/>
  <c r="L100" i="6"/>
  <c r="M99" i="6"/>
  <c r="L99" i="6"/>
  <c r="K99" i="6"/>
  <c r="J99" i="6"/>
  <c r="I99" i="6"/>
  <c r="E99" i="6"/>
  <c r="E100" i="6"/>
  <c r="D99" i="6"/>
  <c r="I68" i="6"/>
  <c r="J68" i="6"/>
  <c r="K68" i="6"/>
  <c r="L68" i="6"/>
  <c r="M68" i="6"/>
  <c r="M67" i="6"/>
  <c r="L67" i="6"/>
  <c r="J66" i="6"/>
  <c r="K66" i="6"/>
  <c r="L66" i="6"/>
  <c r="M66" i="6"/>
  <c r="I66" i="6"/>
  <c r="E68" i="6"/>
  <c r="D68" i="6"/>
  <c r="E66" i="6"/>
  <c r="D66" i="6"/>
  <c r="M119" i="6"/>
  <c r="L119" i="6"/>
  <c r="K119" i="6"/>
  <c r="J119" i="6"/>
  <c r="I119" i="6"/>
  <c r="E119" i="6"/>
  <c r="D119" i="6"/>
  <c r="L118" i="6"/>
  <c r="M117" i="6"/>
  <c r="M120" i="6"/>
  <c r="L117" i="6"/>
  <c r="L120" i="6"/>
  <c r="K117" i="6"/>
  <c r="K120" i="6"/>
  <c r="J117" i="6"/>
  <c r="J120" i="6"/>
  <c r="I117" i="6"/>
  <c r="I120" i="6"/>
  <c r="E117" i="6"/>
  <c r="D117" i="6"/>
  <c r="D120" i="6"/>
  <c r="H47" i="6"/>
  <c r="I47" i="6"/>
  <c r="J47" i="6"/>
  <c r="K47" i="6"/>
  <c r="L47" i="6"/>
  <c r="M47" i="6"/>
  <c r="L46" i="6"/>
  <c r="M46" i="6"/>
  <c r="E47" i="6"/>
  <c r="E46" i="6"/>
  <c r="D39" i="6"/>
  <c r="D47" i="6"/>
  <c r="L39" i="6"/>
  <c r="K39" i="6"/>
  <c r="J39" i="6"/>
  <c r="I39" i="6"/>
  <c r="M39" i="6"/>
  <c r="M38" i="6"/>
  <c r="L38" i="6"/>
  <c r="E39" i="6"/>
  <c r="E38" i="6"/>
  <c r="H72" i="6"/>
  <c r="M85" i="6"/>
  <c r="L85" i="6"/>
  <c r="K85" i="6"/>
  <c r="J85" i="6"/>
  <c r="I85" i="6"/>
  <c r="E85" i="6"/>
  <c r="D85" i="6"/>
  <c r="M84" i="6"/>
  <c r="L84" i="6"/>
  <c r="M83" i="6"/>
  <c r="L83" i="6"/>
  <c r="K83" i="6"/>
  <c r="J83" i="6"/>
  <c r="I83" i="6"/>
  <c r="E83" i="6"/>
  <c r="E84" i="6"/>
  <c r="D83" i="6"/>
  <c r="M73" i="6"/>
  <c r="L73" i="6"/>
  <c r="K73" i="6"/>
  <c r="J73" i="6"/>
  <c r="I73" i="6"/>
  <c r="E73" i="6"/>
  <c r="D73" i="6"/>
  <c r="M72" i="6"/>
  <c r="L72" i="6"/>
  <c r="M71" i="6"/>
  <c r="L71" i="6"/>
  <c r="K71" i="6"/>
  <c r="J71" i="6"/>
  <c r="I71" i="6"/>
  <c r="E71" i="6"/>
  <c r="E72" i="6"/>
  <c r="D71" i="6"/>
  <c r="H10" i="7"/>
  <c r="K25" i="6"/>
  <c r="E25" i="6"/>
  <c r="D25" i="6"/>
  <c r="H99" i="2"/>
  <c r="E47" i="4"/>
  <c r="H151" i="3"/>
  <c r="G14" i="4"/>
  <c r="E102" i="6"/>
  <c r="D44" i="7"/>
  <c r="J102" i="6"/>
  <c r="J121" i="6"/>
  <c r="L102" i="6"/>
  <c r="L121" i="6"/>
  <c r="M102" i="6"/>
  <c r="M121" i="6"/>
  <c r="I102" i="6"/>
  <c r="I121" i="6"/>
  <c r="L74" i="6"/>
  <c r="I74" i="6"/>
  <c r="K102" i="6"/>
  <c r="K121" i="6"/>
  <c r="M74" i="6"/>
  <c r="K74" i="6"/>
  <c r="J74" i="6"/>
  <c r="E67" i="6"/>
  <c r="E74" i="6"/>
  <c r="E118" i="6"/>
  <c r="E120" i="6"/>
  <c r="D69" i="4"/>
  <c r="H18" i="2"/>
  <c r="E10" i="4" s="1"/>
  <c r="H83" i="6"/>
  <c r="H66" i="6"/>
  <c r="H117" i="6"/>
  <c r="H120" i="6"/>
  <c r="H71" i="6"/>
  <c r="H99" i="6"/>
  <c r="H85" i="6"/>
  <c r="H73" i="6"/>
  <c r="D42" i="7"/>
  <c r="D67" i="4"/>
  <c r="C41" i="7"/>
  <c r="D41" i="7"/>
  <c r="C50" i="7"/>
  <c r="C66" i="4"/>
  <c r="D66" i="4" s="1"/>
  <c r="F26" i="7"/>
  <c r="F22" i="7"/>
  <c r="D23" i="7"/>
  <c r="F18" i="7"/>
  <c r="D19" i="7"/>
  <c r="F14" i="7"/>
  <c r="F10" i="7"/>
  <c r="F51" i="4"/>
  <c r="F39" i="4"/>
  <c r="D40" i="4"/>
  <c r="F18" i="4"/>
  <c r="F11" i="4"/>
  <c r="D11" i="4"/>
  <c r="I51" i="4"/>
  <c r="I52" i="4"/>
  <c r="I18" i="4"/>
  <c r="F19" i="4"/>
  <c r="I19" i="4"/>
  <c r="J11" i="4"/>
  <c r="I25" i="6"/>
  <c r="J25" i="6"/>
  <c r="L25" i="6"/>
  <c r="M25" i="6"/>
  <c r="I23" i="7"/>
  <c r="I11" i="7"/>
  <c r="L24" i="6"/>
  <c r="M24" i="6"/>
  <c r="J22" i="7"/>
  <c r="I10" i="7"/>
  <c r="E121" i="6"/>
  <c r="K75" i="6"/>
  <c r="H102" i="6"/>
  <c r="H121" i="6"/>
  <c r="H74" i="6"/>
  <c r="D34" i="7"/>
  <c r="H107" i="2"/>
  <c r="E51" i="4" s="1"/>
  <c r="G18" i="4"/>
  <c r="H101" i="6"/>
  <c r="H100" i="6"/>
  <c r="H25" i="6"/>
  <c r="H60" i="2"/>
  <c r="E18" i="4" s="1"/>
  <c r="H84" i="6"/>
  <c r="I75" i="6"/>
  <c r="J75" i="6"/>
  <c r="L75" i="6"/>
  <c r="M75" i="6"/>
  <c r="C10" i="7"/>
  <c r="C26" i="7"/>
  <c r="C22" i="7"/>
  <c r="C18" i="7"/>
  <c r="C14" i="7"/>
  <c r="C51" i="4"/>
  <c r="C39" i="4"/>
  <c r="C10" i="4"/>
  <c r="I10" i="4"/>
  <c r="G14" i="7"/>
  <c r="E24" i="6"/>
  <c r="E75" i="6"/>
  <c r="G39" i="4"/>
  <c r="H90" i="2"/>
  <c r="E40" i="4" s="1"/>
  <c r="C18" i="4"/>
  <c r="H39" i="6"/>
  <c r="H46" i="6"/>
  <c r="H67" i="6"/>
  <c r="H68" i="6"/>
  <c r="H118" i="6"/>
  <c r="H119" i="6"/>
  <c r="H75" i="6"/>
  <c r="D102" i="6"/>
  <c r="D121" i="6"/>
  <c r="D74" i="6"/>
  <c r="D59" i="4"/>
  <c r="H24" i="6"/>
  <c r="H38" i="6"/>
  <c r="H46" i="5"/>
  <c r="E14" i="7" s="1"/>
  <c r="D75" i="6"/>
  <c r="H89" i="2"/>
  <c r="E39" i="4" s="1"/>
  <c r="E64" i="5" l="1"/>
  <c r="D18" i="7" s="1"/>
  <c r="H45" i="5"/>
  <c r="E13" i="7" s="1"/>
  <c r="H47" i="5"/>
  <c r="E15" i="7" s="1"/>
  <c r="H70" i="5"/>
  <c r="E23" i="7" s="1"/>
  <c r="F21" i="7"/>
  <c r="D25" i="7"/>
  <c r="F13" i="7"/>
  <c r="F9" i="7"/>
  <c r="F6" i="7" s="1"/>
  <c r="I6" i="7"/>
  <c r="C6" i="7"/>
  <c r="J6" i="7"/>
  <c r="C38" i="7"/>
  <c r="D38" i="7" s="1"/>
  <c r="H6" i="7"/>
  <c r="E46" i="5"/>
  <c r="D14" i="7" s="1"/>
  <c r="E21" i="5"/>
  <c r="D10" i="7" s="1"/>
  <c r="F23" i="7"/>
  <c r="H76" i="5"/>
  <c r="E25" i="7" s="1"/>
  <c r="G18" i="7"/>
  <c r="D21" i="7"/>
  <c r="G10" i="7"/>
  <c r="H63" i="5"/>
  <c r="E17" i="7" s="1"/>
  <c r="H22" i="5"/>
  <c r="E11" i="7" s="1"/>
  <c r="H65" i="5"/>
  <c r="E19" i="7" s="1"/>
  <c r="H45" i="2"/>
  <c r="E15" i="4" s="1"/>
  <c r="C6" i="4"/>
  <c r="F44" i="4"/>
  <c r="F17" i="4"/>
  <c r="H88" i="2"/>
  <c r="E38" i="4" s="1"/>
  <c r="H77" i="2"/>
  <c r="E29" i="4" s="1"/>
  <c r="G34" i="4"/>
  <c r="G22" i="4"/>
  <c r="F33" i="4"/>
  <c r="D33" i="4"/>
  <c r="D13" i="4"/>
  <c r="F25" i="4"/>
  <c r="F46" i="4"/>
  <c r="C64" i="4"/>
  <c r="D64" i="4" s="1"/>
  <c r="G6" i="4"/>
  <c r="H61" i="2"/>
  <c r="E19" i="4" s="1"/>
  <c r="D21" i="4"/>
  <c r="H6" i="4"/>
  <c r="H74" i="2"/>
  <c r="E27" i="4" s="1"/>
  <c r="J6" i="4"/>
  <c r="C62" i="4"/>
  <c r="D62" i="4" s="1"/>
  <c r="C63" i="4"/>
  <c r="D63" i="4" s="1"/>
  <c r="I6" i="4"/>
  <c r="E107" i="2"/>
  <c r="D51" i="4" s="1"/>
  <c r="D6" i="4" s="1"/>
  <c r="C61" i="4" s="1"/>
  <c r="D61" i="4" s="1"/>
  <c r="H78" i="2"/>
  <c r="E30" i="4" s="1"/>
  <c r="H84" i="2"/>
  <c r="E35" i="4" s="1"/>
  <c r="F27" i="4"/>
  <c r="H43" i="2"/>
  <c r="E13" i="4" s="1"/>
  <c r="H93" i="2"/>
  <c r="E42" i="4" s="1"/>
  <c r="F21" i="4"/>
  <c r="D46" i="4"/>
  <c r="E6" i="7" l="1"/>
  <c r="D6" i="7"/>
  <c r="C36" i="7" s="1"/>
  <c r="D36" i="7" s="1"/>
  <c r="F6" i="4"/>
  <c r="E6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<sst xmlns="http://schemas.openxmlformats.org/spreadsheetml/2006/main" count="1476" uniqueCount="179">
  <si>
    <t>Ergonomia</t>
  </si>
  <si>
    <t>Ochrona  własności intelektualnej</t>
  </si>
  <si>
    <t>Etykieta</t>
  </si>
  <si>
    <t>Matematyka ubezpieczeń majątkowych i osobowych</t>
  </si>
  <si>
    <t>Przedmiot do wyboru 1</t>
  </si>
  <si>
    <t>Metody modelowania rzeczywistości</t>
  </si>
  <si>
    <t>Seminarium magisterskie 1</t>
  </si>
  <si>
    <t>Praktyka zawodowa</t>
  </si>
  <si>
    <t>Wnioskowanie statystyczne</t>
  </si>
  <si>
    <t>Przedmiot do wyboru 2</t>
  </si>
  <si>
    <t>Eksploracja danych</t>
  </si>
  <si>
    <t>Wizualizacja danych</t>
  </si>
  <si>
    <t>Historia matematyki</t>
  </si>
  <si>
    <t>Przedmiot do wyboru 3</t>
  </si>
  <si>
    <t>Programowanie zaawansowane</t>
  </si>
  <si>
    <t>Programowanie matematyczne i optymalizacja</t>
  </si>
  <si>
    <t>Przedmiot do wyboru 4</t>
  </si>
  <si>
    <t>Seminarium magisterskie 2</t>
  </si>
  <si>
    <t>Wielowymiarowa analiza statystyczna</t>
  </si>
  <si>
    <t>Logika matematyczna</t>
  </si>
  <si>
    <t>Seminarium magisterskie 3</t>
  </si>
  <si>
    <t>Praca dyplomowa</t>
  </si>
  <si>
    <t>Geometria różniczkowa</t>
  </si>
  <si>
    <t>Dydaktyka matematyki II</t>
  </si>
  <si>
    <t>Wybrane zagadnienia teorii liczb</t>
  </si>
  <si>
    <t>Wybrane zagadnienia analizy matematycznej</t>
  </si>
  <si>
    <t>Wybrane zagadnienia algebry</t>
  </si>
  <si>
    <t>Praca z uczniem zdolnym II</t>
  </si>
  <si>
    <t>Zastosowania analizy funkcjonalnej</t>
  </si>
  <si>
    <t>Procesy stochastyczne</t>
  </si>
  <si>
    <t>Matematyczne podstawy grafiki komputerowej</t>
  </si>
  <si>
    <t>Geometrie nieeuklidesowe</t>
  </si>
  <si>
    <t>Automaty i języki formalne</t>
  </si>
  <si>
    <t>Metody numeryczne</t>
  </si>
  <si>
    <t>Praktyka psychologiczno-pedagogiczna II</t>
  </si>
  <si>
    <t>Metodyka rozwiązywania zadań maturalnych z matematyki</t>
  </si>
  <si>
    <t>Metodyka rozwiązywania zadań maturalnych z informatyki</t>
  </si>
  <si>
    <t>Programowanie w analizie danych</t>
  </si>
  <si>
    <t>Analiza kombinatoryczna</t>
  </si>
  <si>
    <t>PLAN STUDIÓW</t>
  </si>
  <si>
    <t>Lp.</t>
  </si>
  <si>
    <t>Nazwa przedmiotu/grupy zajęć</t>
  </si>
  <si>
    <t>Semestr</t>
  </si>
  <si>
    <t>Liczba punktów ECTS</t>
  </si>
  <si>
    <t>Punkty ECTS za zajęcia praktyczne</t>
  </si>
  <si>
    <t>Forma zaliczenia</t>
  </si>
  <si>
    <t>Status przedmiotu: obligatoryjny lub fakultatywny</t>
  </si>
  <si>
    <t>Liczba godzin realizowanych z bezpośrednim udziałem nauczyciela akademickiego lub innej osoby prowadzącej zajęcia</t>
  </si>
  <si>
    <t>ogółem zajęcia dydaktyczne</t>
  </si>
  <si>
    <t>wykład</t>
  </si>
  <si>
    <t>ćwiczenia</t>
  </si>
  <si>
    <t>Grupa treści</t>
  </si>
  <si>
    <t>I - WYMAGANIA OGÓLNE</t>
  </si>
  <si>
    <t>f</t>
  </si>
  <si>
    <t>o</t>
  </si>
  <si>
    <t>Liczba punktów ECTS/godz. dyd. (ogółem)</t>
  </si>
  <si>
    <t>x</t>
  </si>
  <si>
    <t>Liczba punktów ECTS/godz. dyd. (zajęcia praktyczne)</t>
  </si>
  <si>
    <t>Liczba punktów ECTS/godz. dyd. (przedmioty fakultatywne)</t>
  </si>
  <si>
    <t>III - KIERUNKOWYCH</t>
  </si>
  <si>
    <t>IV - ZWIĄZANYCH Z ZAKRESEM KSZTAŁCENIA</t>
  </si>
  <si>
    <t>V - PRAKTYKA</t>
  </si>
  <si>
    <t>VI - INNE</t>
  </si>
  <si>
    <t>Rok studiów: 1, semestr: 1</t>
  </si>
  <si>
    <t>Rok studiów: 1, semestr: 2</t>
  </si>
  <si>
    <t>Rok studiów: 2, semestr: 3</t>
  </si>
  <si>
    <t>Rok studiów: 2, semestr: 4</t>
  </si>
  <si>
    <t>Tabela podsumowująca plan</t>
  </si>
  <si>
    <t>Liczba punktów ECTS/godz. dyd. w planie studiów</t>
  </si>
  <si>
    <t>Punkty ECTS sumaryczne wskaźniki ilościowe, w tym zajęcia:</t>
  </si>
  <si>
    <t>Punkty ECTS</t>
  </si>
  <si>
    <t>Liczba</t>
  </si>
  <si>
    <t>%</t>
  </si>
  <si>
    <t>Ogółem - plan studiów</t>
  </si>
  <si>
    <t>wymagające bezpośredniego udziału nauczyciela akademickiego lub innych osób prowadzących zajęcia</t>
  </si>
  <si>
    <t>z zakresu nauk podstawowych</t>
  </si>
  <si>
    <t>o charakterze praktycznym (laboratoryjne, projektowe, warsztatowe)</t>
  </si>
  <si>
    <t>ogólnouczelniane lub realizowane na innym kierunku</t>
  </si>
  <si>
    <t>zajęcia do wyboru - co najmniej 30% punktów ECTS</t>
  </si>
  <si>
    <t>wymiar praktyk</t>
  </si>
  <si>
    <t>zajęcia z wychowania fizycznego</t>
  </si>
  <si>
    <t>zajęcia z języka obcego</t>
  </si>
  <si>
    <t>zajęcia kształtujące umiejętności praktyczne (dotyczy profilu praktycznego)</t>
  </si>
  <si>
    <t>-</t>
  </si>
  <si>
    <t>zajęcia związane z prowadzoną w uczelni działalnością naukową w dyscyplinie/ach, do których przyporządkowano kierunek studiów (dotyczy profilu ogólnoakademickiego)</t>
  </si>
  <si>
    <t>Procentowy udział pkt ECTS dla każdej z dyscyplin naukowych w łącznej liczbie punktów ECTS</t>
  </si>
  <si>
    <t>Ogółem:</t>
  </si>
  <si>
    <t>inne</t>
  </si>
  <si>
    <t>przedmioty z zakresu nauk humanistycznych lub z zakresu nauk społecznych</t>
  </si>
  <si>
    <t>zal. z oc.</t>
  </si>
  <si>
    <t>egz.</t>
  </si>
  <si>
    <t>zal.</t>
  </si>
  <si>
    <t>Lista przedmiotów do wyboru</t>
  </si>
  <si>
    <t>Komunikacja interpersonalna</t>
  </si>
  <si>
    <t>KIERUNKU MATEMATYKA</t>
  </si>
  <si>
    <t>Specjalistyczne warsztaty z języka obcego</t>
  </si>
  <si>
    <t>Projekt zespołowy</t>
  </si>
  <si>
    <t>Liczba punktów ECTS/godz. dyd. na II roku studiów</t>
  </si>
  <si>
    <t>Liczba punktów ECTS/godz. dyd. w semestrze 4</t>
  </si>
  <si>
    <t>Liczba punktów ECTS/godz. dyd. w semestrze 3</t>
  </si>
  <si>
    <t>Liczba punktów ECTS/godz. dyd. na I roku studiów</t>
  </si>
  <si>
    <t>Liczba punktów ECTS/godz. dyd. w semestrze 2</t>
  </si>
  <si>
    <t>Liczba punktów ECTS/godz. dyd. w semestrze 1</t>
  </si>
  <si>
    <t>3a</t>
  </si>
  <si>
    <t>3b</t>
  </si>
  <si>
    <t>Praktyka przedmiotowo-metodyczna (pedagogiczna ciągła z matematyki II)</t>
  </si>
  <si>
    <t>Praktyka</t>
  </si>
  <si>
    <t>zajęcia z wykorzystaniem metod i technik kształcenia na odległość</t>
  </si>
  <si>
    <t>Modelowanie matematyczne w naukach stosowanych</t>
  </si>
  <si>
    <t>Metody matematyczne w zastosowaniach 2</t>
  </si>
  <si>
    <t>Metody matematyczne w zastosowaniach 1</t>
  </si>
  <si>
    <t>Metody matematyczne w zastosowaniach 3</t>
  </si>
  <si>
    <r>
      <t xml:space="preserve">Profil kształcenia: </t>
    </r>
    <r>
      <rPr>
        <sz val="11"/>
        <color theme="1"/>
        <rFont val="Calibri"/>
        <family val="2"/>
        <charset val="238"/>
        <scheme val="minor"/>
      </rPr>
      <t>ogólnoakademicki</t>
    </r>
  </si>
  <si>
    <r>
      <t>Forma studiów:</t>
    </r>
    <r>
      <rPr>
        <sz val="11"/>
        <color theme="1"/>
        <rFont val="Calibri"/>
        <family val="2"/>
        <charset val="238"/>
        <scheme val="minor"/>
      </rPr>
      <t xml:space="preserve"> stacjonarne</t>
    </r>
  </si>
  <si>
    <r>
      <t>Liczba semestrów:</t>
    </r>
    <r>
      <rPr>
        <sz val="11"/>
        <color theme="1"/>
        <rFont val="Calibri"/>
        <family val="2"/>
        <charset val="238"/>
        <scheme val="minor"/>
      </rPr>
      <t xml:space="preserve"> 4</t>
    </r>
  </si>
  <si>
    <r>
      <t>Dziedzina/y nauki/dyscyplina/y naukowa/e lub artystyczna/e:</t>
    </r>
    <r>
      <rPr>
        <sz val="11"/>
        <color theme="1"/>
        <rFont val="Calibri"/>
        <family val="2"/>
        <charset val="238"/>
        <scheme val="minor"/>
      </rPr>
      <t xml:space="preserve"> dziedzina nauk ścisłych i przyrodniczych / dyscypliny naukowe matematyka; informatyka</t>
    </r>
  </si>
  <si>
    <t>I</t>
  </si>
  <si>
    <t>II</t>
  </si>
  <si>
    <t>III</t>
  </si>
  <si>
    <t>IV</t>
  </si>
  <si>
    <t>V</t>
  </si>
  <si>
    <t>Wybrane zagadnienia metod numerycznych</t>
  </si>
  <si>
    <t>Mathematical methods in scientific research</t>
  </si>
  <si>
    <t>Metody matematyczne w badaniach naukowych</t>
  </si>
  <si>
    <t>Szkolenie w zakresie bezpieczeństwa i higieny pracy</t>
  </si>
  <si>
    <t>Mathematical modelling in applied sciences</t>
  </si>
  <si>
    <r>
      <t xml:space="preserve">Profil kształcenia: </t>
    </r>
    <r>
      <rPr>
        <sz val="9"/>
        <color theme="1"/>
        <rFont val="Calibri"/>
        <family val="2"/>
        <charset val="238"/>
        <scheme val="minor"/>
      </rPr>
      <t>ogólnoakademicki</t>
    </r>
  </si>
  <si>
    <r>
      <t>Forma studiów:</t>
    </r>
    <r>
      <rPr>
        <sz val="9"/>
        <color theme="1"/>
        <rFont val="Calibri"/>
        <family val="2"/>
        <charset val="238"/>
        <scheme val="minor"/>
      </rPr>
      <t xml:space="preserve"> stacjonarne</t>
    </r>
  </si>
  <si>
    <r>
      <t>Liczba semestrów:</t>
    </r>
    <r>
      <rPr>
        <sz val="9"/>
        <color theme="1"/>
        <rFont val="Calibri"/>
        <family val="2"/>
        <charset val="238"/>
        <scheme val="minor"/>
      </rPr>
      <t xml:space="preserve"> 4</t>
    </r>
  </si>
  <si>
    <t>Dydaktyka informatyki II</t>
  </si>
  <si>
    <t>Praktyka przedmiotowo-metodyczna (pedagogiczna ciągła z informatyki II)</t>
  </si>
  <si>
    <t>Przedmiot do wyboru 5</t>
  </si>
  <si>
    <t>VI</t>
  </si>
  <si>
    <t>Nowoczesne technologie w edukacji</t>
  </si>
  <si>
    <r>
      <t>Obowiązuje od cyklu:</t>
    </r>
    <r>
      <rPr>
        <sz val="11"/>
        <color theme="1"/>
        <rFont val="Calibri"/>
        <family val="2"/>
        <charset val="238"/>
        <scheme val="minor"/>
      </rPr>
      <t xml:space="preserve"> 2026 Z</t>
    </r>
  </si>
  <si>
    <t>IV - DN - PRZYGOTOWANIE DYDAKTYCZNE DO NAUCZANIA MATEMATYKI</t>
  </si>
  <si>
    <t>IV - A1N - PRZYGOTOWANIE MERYTORYCZNE DO NAUCZANIA MATEMATYKI</t>
  </si>
  <si>
    <t>V - BN - PRZYGOTOWANIE PSYCHOLOGICZNO-PEDAGOGICZNE</t>
  </si>
  <si>
    <t>V - DN - PRZYGOTOWANIE DYDAKTYCZNE DO NAUCZANIA MATEMATYKI</t>
  </si>
  <si>
    <t>IV - EN - PRZYGOTOWANIE DYDAKTYCZNE DO NAUCZANIA INFORMATYKI</t>
  </si>
  <si>
    <t>V - EN - PRZYGOTOWANIE DYDAKTYCZNE DO NAUCZANIA INFORMATYKI</t>
  </si>
  <si>
    <t>Informatyka szkolna</t>
  </si>
  <si>
    <t>Matematyka szkolna</t>
  </si>
  <si>
    <t>13a</t>
  </si>
  <si>
    <t>13b</t>
  </si>
  <si>
    <t>16a</t>
  </si>
  <si>
    <t>16b</t>
  </si>
  <si>
    <t>6a</t>
  </si>
  <si>
    <t>6b</t>
  </si>
  <si>
    <t>7a</t>
  </si>
  <si>
    <t>7b</t>
  </si>
  <si>
    <t>IV - A2N - PRZYGOTOWANIE DYDAKTYCZNE DO NAUCZANIA INFORMATYKI</t>
  </si>
  <si>
    <t>IV - A1N - PRZYGOTOWANIE DYDAKTYCZNE DO NAUCZANIA MATEMATYKI</t>
  </si>
  <si>
    <t>1a</t>
  </si>
  <si>
    <t>1b</t>
  </si>
  <si>
    <t>1c</t>
  </si>
  <si>
    <t>2a</t>
  </si>
  <si>
    <t>2b</t>
  </si>
  <si>
    <r>
      <t>Obowiązuje od cyklu:</t>
    </r>
    <r>
      <rPr>
        <sz val="9"/>
        <color theme="1"/>
        <rFont val="Calibri"/>
        <family val="2"/>
        <charset val="238"/>
        <scheme val="minor"/>
      </rPr>
      <t xml:space="preserve"> 2026 Z</t>
    </r>
  </si>
  <si>
    <t>IV - A2N - PRZYGOTOWANIE MERYTORYCZNE DO NAUCZANIA INFORMATYKI</t>
  </si>
  <si>
    <t>4a</t>
  </si>
  <si>
    <t>4b</t>
  </si>
  <si>
    <t>4c</t>
  </si>
  <si>
    <t>W ZAKRESIE KSZTAŁCENIA: NAUCZANIE MATEMATYKI I INFORMATYKI</t>
  </si>
  <si>
    <t>W ZAKRESIE KSZTAŁCENIA: MODELOWANIE MATEMATYCZNE I ANALIZA DANYCH</t>
  </si>
  <si>
    <t>Zagadnienia poprawności językowej</t>
  </si>
  <si>
    <t>Prawo przedsiębiorcy</t>
  </si>
  <si>
    <t>Zrównoważony rozwój. Perspektywa humanistyczno-społeczna</t>
  </si>
  <si>
    <t>Człowiek współczesny wobec problemu agresji i przemocy</t>
  </si>
  <si>
    <t>Prawne podstawy stosunku pracy i ochrona danych osobowych w zatrudnieniu</t>
  </si>
  <si>
    <t>Przedmiot ogólnouczelniany 1 (z zakresu nauk humanistycznych lub nauk społecznych)</t>
  </si>
  <si>
    <t>Przedmiot ogólnouczelniany 2 (z zakresu nauk humanistycznych lub nauk społecznych)</t>
  </si>
  <si>
    <t>Przedmiot ogólnouczelniany 1, 2 (z zakresu nauk humanistycznych lub nauk społecznych)</t>
  </si>
  <si>
    <r>
      <t xml:space="preserve">Poziom studiów: </t>
    </r>
    <r>
      <rPr>
        <sz val="9"/>
        <color theme="1"/>
        <rFont val="Calibri"/>
        <family val="2"/>
        <charset val="238"/>
        <scheme val="minor"/>
      </rPr>
      <t>studia drugiego stopnia</t>
    </r>
  </si>
  <si>
    <r>
      <t xml:space="preserve">Poziom studiów: </t>
    </r>
    <r>
      <rPr>
        <sz val="11"/>
        <color theme="1"/>
        <rFont val="Calibri"/>
        <family val="2"/>
        <charset val="238"/>
        <scheme val="minor"/>
      </rPr>
      <t>studia drugiego stopnia</t>
    </r>
  </si>
  <si>
    <t>matematyka</t>
  </si>
  <si>
    <t>informatyka</t>
  </si>
  <si>
    <r>
      <t>Dziedzina/y nauki/dyscyplina/y naukowa/e lub artystyczna/e:</t>
    </r>
    <r>
      <rPr>
        <sz val="9"/>
        <color theme="1"/>
        <rFont val="Calibri"/>
        <family val="2"/>
        <charset val="238"/>
        <scheme val="minor"/>
      </rPr>
      <t xml:space="preserve"> </t>
    </r>
  </si>
  <si>
    <t>dziedzina nauk ścisłych i przyrodniczych / dyscypliny naukowe matematyka; informatyka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</si>
</sst>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 CE"/>
      <family val="2"/>
      <charset val="238"/>
    </font>
    <font>
      <sz val="11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11"/>
      <color theme="1" tint="0.499984740745262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9"/>
      <color indexed="8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2" fillId="0" borderId="0"/>
  </cellStyleXfs>
  <cellXfs count="127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6" xfId="0" applyFont="1" applyBorder="1" applyAlignment="1">
      <alignment horizontal="center" vertical="center" textRotation="90" wrapText="1"/>
    </xf>
    <xf numFmtId="0" fontId="1" fillId="0" borderId="1" xfId="0" applyFont="1" applyBorder="1" applyAlignment="1">
      <alignment horizontal="center" vertical="center" textRotation="90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0" borderId="1" xfId="1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1" fontId="0" fillId="0" borderId="1" xfId="0" applyNumberFormat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0" fontId="3" fillId="0" borderId="1" xfId="1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horizontal="center" vertical="center" textRotation="90" wrapTex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3" fillId="0" borderId="1" xfId="1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0" fillId="0" borderId="1" xfId="0" quotePrefix="1" applyNumberForma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7" fillId="0" borderId="6" xfId="0" applyFont="1" applyBorder="1" applyAlignment="1">
      <alignment horizontal="center" vertical="center" textRotation="90" wrapText="1"/>
    </xf>
    <xf numFmtId="0" fontId="7" fillId="0" borderId="1" xfId="0" applyFont="1" applyBorder="1" applyAlignment="1">
      <alignment horizontal="center" vertical="center" textRotation="90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vertical="center"/>
    </xf>
    <xf numFmtId="0" fontId="9" fillId="0" borderId="1" xfId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" fontId="8" fillId="0" borderId="1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9" fillId="0" borderId="1" xfId="1" applyFont="1" applyBorder="1" applyAlignment="1">
      <alignment horizontal="left" vertical="center"/>
    </xf>
    <xf numFmtId="0" fontId="8" fillId="0" borderId="6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6" xfId="0" applyFont="1" applyBorder="1" applyAlignment="1">
      <alignment horizontal="center" vertical="center"/>
    </xf>
    <xf numFmtId="0" fontId="9" fillId="0" borderId="1" xfId="1" applyFont="1" applyBorder="1" applyAlignment="1">
      <alignment vertical="center"/>
    </xf>
    <xf numFmtId="0" fontId="9" fillId="0" borderId="10" xfId="0" applyFont="1" applyBorder="1" applyAlignment="1">
      <alignment horizontal="center" vertical="center"/>
    </xf>
    <xf numFmtId="0" fontId="10" fillId="0" borderId="1" xfId="1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vertical="center"/>
    </xf>
    <xf numFmtId="0" fontId="10" fillId="0" borderId="6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2" xfId="1" applyFont="1" applyBorder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/>
    </xf>
    <xf numFmtId="0" fontId="9" fillId="0" borderId="1" xfId="1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/>
    </xf>
    <xf numFmtId="0" fontId="7" fillId="0" borderId="7" xfId="0" applyFont="1" applyBorder="1" applyAlignment="1">
      <alignment horizontal="left" vertical="center"/>
    </xf>
    <xf numFmtId="0" fontId="7" fillId="0" borderId="1" xfId="0" applyFont="1" applyBorder="1" applyAlignment="1">
      <alignment vertical="center"/>
    </xf>
    <xf numFmtId="0" fontId="8" fillId="0" borderId="1" xfId="0" applyFont="1" applyBorder="1" applyAlignment="1">
      <alignment vertical="center"/>
    </xf>
    <xf numFmtId="0" fontId="8" fillId="0" borderId="2" xfId="0" applyFont="1" applyBorder="1" applyAlignment="1">
      <alignment vertical="center"/>
    </xf>
    <xf numFmtId="0" fontId="7" fillId="0" borderId="4" xfId="0" applyFont="1" applyBorder="1" applyAlignment="1">
      <alignment horizontal="left" vertical="center"/>
    </xf>
    <xf numFmtId="0" fontId="7" fillId="0" borderId="8" xfId="0" applyFont="1" applyBorder="1" applyAlignment="1">
      <alignment horizontal="left" vertical="center"/>
    </xf>
    <xf numFmtId="0" fontId="8" fillId="0" borderId="4" xfId="0" applyFont="1" applyBorder="1" applyAlignment="1">
      <alignment vertical="center"/>
    </xf>
    <xf numFmtId="0" fontId="8" fillId="0" borderId="8" xfId="0" applyFont="1" applyBorder="1" applyAlignment="1">
      <alignment vertical="center"/>
    </xf>
    <xf numFmtId="0" fontId="8" fillId="0" borderId="9" xfId="0" applyFont="1" applyBorder="1" applyAlignment="1">
      <alignment vertical="center"/>
    </xf>
    <xf numFmtId="0" fontId="8" fillId="0" borderId="5" xfId="0" applyFont="1" applyBorder="1" applyAlignment="1">
      <alignment vertical="center"/>
    </xf>
    <xf numFmtId="0" fontId="8" fillId="0" borderId="7" xfId="0" applyFont="1" applyBorder="1" applyAlignment="1">
      <alignment vertical="center"/>
    </xf>
    <xf numFmtId="0" fontId="8" fillId="0" borderId="6" xfId="0" applyFont="1" applyBorder="1" applyAlignment="1">
      <alignment vertical="center"/>
    </xf>
    <xf numFmtId="0" fontId="7" fillId="0" borderId="4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textRotation="90"/>
    </xf>
    <xf numFmtId="0" fontId="7" fillId="0" borderId="3" xfId="0" applyFont="1" applyBorder="1" applyAlignment="1">
      <alignment horizontal="center" vertical="center" textRotation="90"/>
    </xf>
    <xf numFmtId="0" fontId="7" fillId="0" borderId="5" xfId="0" applyFont="1" applyBorder="1" applyAlignment="1">
      <alignment vertical="center"/>
    </xf>
    <xf numFmtId="0" fontId="7" fillId="0" borderId="7" xfId="0" applyFont="1" applyBorder="1" applyAlignment="1">
      <alignment vertical="center"/>
    </xf>
    <xf numFmtId="0" fontId="7" fillId="0" borderId="6" xfId="0" applyFont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center" vertical="center" textRotation="90" wrapText="1"/>
    </xf>
    <xf numFmtId="0" fontId="7" fillId="0" borderId="3" xfId="0" applyFont="1" applyBorder="1" applyAlignment="1">
      <alignment horizontal="center" vertical="center" textRotation="90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 textRotation="90"/>
    </xf>
    <xf numFmtId="0" fontId="1" fillId="0" borderId="1" xfId="0" applyFont="1" applyBorder="1" applyAlignment="1">
      <alignment horizontal="center" vertical="center" textRotation="90" wrapText="1"/>
    </xf>
    <xf numFmtId="0" fontId="1" fillId="0" borderId="5" xfId="0" applyFont="1" applyBorder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 textRotation="90"/>
    </xf>
    <xf numFmtId="0" fontId="1" fillId="0" borderId="3" xfId="0" applyFont="1" applyBorder="1" applyAlignment="1">
      <alignment horizontal="center" vertical="center" textRotation="90"/>
    </xf>
    <xf numFmtId="0" fontId="1" fillId="0" borderId="5" xfId="0" applyFont="1" applyBorder="1" applyAlignment="1">
      <alignment vertical="center"/>
    </xf>
    <xf numFmtId="0" fontId="1" fillId="0" borderId="7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6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 textRotation="90" wrapText="1"/>
    </xf>
    <xf numFmtId="0" fontId="1" fillId="0" borderId="3" xfId="0" applyFont="1" applyBorder="1" applyAlignment="1">
      <alignment horizontal="center" vertical="center" textRotation="90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0" fillId="0" borderId="5" xfId="0" applyBorder="1" applyAlignment="1">
      <alignment vertical="center"/>
    </xf>
    <xf numFmtId="0" fontId="0" fillId="0" borderId="7" xfId="0" applyBorder="1" applyAlignment="1">
      <alignment vertical="center"/>
    </xf>
    <xf numFmtId="0" fontId="1" fillId="0" borderId="6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</cellXfs>
  <cellStyles count="2">
    <cellStyle name="Normalny" xfId="0" builtinId="0"/>
    <cellStyle name="Normalny 2" xfId="1" xr:uid="{2E644977-590B-4E4E-95A3-6CE23553A84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A5868A-0F3D-4329-BA8C-A515FF5BA75D}">
  <dimension ref="A1:O171"/>
  <sheetViews>
    <sheetView zoomScaleNormal="100" workbookViewId="0">
      <selection activeCell="A19" sqref="A19:M19"/>
    </sheetView>
  </sheetViews>
  <sheetFormatPr defaultColWidth="8.90625" defaultRowHeight="14.5" x14ac:dyDescent="0.35"/>
  <cols>
    <col min="1" max="1" width="5.81640625" style="1" customWidth="1"/>
    <col min="2" max="2" width="40.81640625" style="1" customWidth="1"/>
    <col min="3" max="13" width="7.81640625" style="1" customWidth="1"/>
    <col min="14" max="16384" width="8.90625" style="1"/>
  </cols>
  <sheetData>
    <row r="1" spans="1:13" x14ac:dyDescent="0.35">
      <c r="A1" s="105"/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</row>
    <row r="2" spans="1:13" x14ac:dyDescent="0.35">
      <c r="A2" s="105"/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</row>
    <row r="3" spans="1:13" x14ac:dyDescent="0.35">
      <c r="E3" s="2"/>
      <c r="I3" s="2"/>
      <c r="J3" s="2"/>
      <c r="K3" s="2"/>
    </row>
    <row r="4" spans="1:13" x14ac:dyDescent="0.35">
      <c r="E4" s="2"/>
      <c r="I4" s="2"/>
      <c r="J4" s="2"/>
      <c r="K4" s="2"/>
    </row>
    <row r="5" spans="1:13" x14ac:dyDescent="0.35">
      <c r="A5" s="106" t="s">
        <v>39</v>
      </c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</row>
    <row r="6" spans="1:13" x14ac:dyDescent="0.35">
      <c r="A6" s="106" t="s">
        <v>94</v>
      </c>
      <c r="B6" s="106"/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</row>
    <row r="7" spans="1:13" x14ac:dyDescent="0.35">
      <c r="A7" s="106" t="s">
        <v>163</v>
      </c>
      <c r="B7" s="106"/>
      <c r="C7" s="106"/>
      <c r="D7" s="106"/>
      <c r="E7" s="106"/>
      <c r="F7" s="106"/>
      <c r="G7" s="106"/>
      <c r="H7" s="106"/>
      <c r="I7" s="106"/>
      <c r="J7" s="106"/>
      <c r="K7" s="106"/>
      <c r="L7" s="106"/>
      <c r="M7" s="106"/>
    </row>
    <row r="8" spans="1:13" x14ac:dyDescent="0.35">
      <c r="E8" s="2"/>
      <c r="J8" s="2"/>
      <c r="K8" s="2"/>
    </row>
    <row r="9" spans="1:13" x14ac:dyDescent="0.35">
      <c r="A9" s="4" t="s">
        <v>134</v>
      </c>
      <c r="E9" s="2"/>
      <c r="J9" s="2"/>
      <c r="K9" s="2"/>
    </row>
    <row r="10" spans="1:13" x14ac:dyDescent="0.35">
      <c r="A10" s="4" t="s">
        <v>174</v>
      </c>
      <c r="E10" s="2"/>
      <c r="J10" s="2"/>
      <c r="K10" s="2"/>
    </row>
    <row r="11" spans="1:13" x14ac:dyDescent="0.35">
      <c r="A11" s="4" t="s">
        <v>112</v>
      </c>
      <c r="E11" s="2"/>
      <c r="J11" s="2"/>
      <c r="K11" s="2"/>
    </row>
    <row r="12" spans="1:13" x14ac:dyDescent="0.35">
      <c r="A12" s="4" t="s">
        <v>113</v>
      </c>
      <c r="E12" s="2"/>
      <c r="J12" s="2"/>
      <c r="K12" s="2"/>
    </row>
    <row r="13" spans="1:13" x14ac:dyDescent="0.35">
      <c r="A13" s="4" t="s">
        <v>114</v>
      </c>
      <c r="E13" s="2"/>
      <c r="J13" s="2"/>
      <c r="K13" s="2"/>
    </row>
    <row r="14" spans="1:13" x14ac:dyDescent="0.35">
      <c r="A14" s="4" t="s">
        <v>115</v>
      </c>
      <c r="E14" s="2"/>
      <c r="J14" s="2"/>
      <c r="K14" s="2"/>
    </row>
    <row r="16" spans="1:13" x14ac:dyDescent="0.35">
      <c r="A16" s="4" t="s">
        <v>63</v>
      </c>
    </row>
    <row r="17" spans="1:15" ht="72" customHeight="1" x14ac:dyDescent="0.35">
      <c r="A17" s="109" t="s">
        <v>40</v>
      </c>
      <c r="B17" s="109" t="s">
        <v>41</v>
      </c>
      <c r="C17" s="97" t="s">
        <v>42</v>
      </c>
      <c r="D17" s="97" t="s">
        <v>43</v>
      </c>
      <c r="E17" s="107" t="s">
        <v>44</v>
      </c>
      <c r="F17" s="97" t="s">
        <v>45</v>
      </c>
      <c r="G17" s="107" t="s">
        <v>46</v>
      </c>
      <c r="H17" s="111" t="s">
        <v>47</v>
      </c>
      <c r="I17" s="112"/>
      <c r="J17" s="112"/>
      <c r="K17" s="113"/>
      <c r="L17" s="97" t="s">
        <v>106</v>
      </c>
      <c r="M17" s="97" t="s">
        <v>21</v>
      </c>
    </row>
    <row r="18" spans="1:15" ht="72" customHeight="1" x14ac:dyDescent="0.35">
      <c r="A18" s="110"/>
      <c r="B18" s="110"/>
      <c r="C18" s="98"/>
      <c r="D18" s="98"/>
      <c r="E18" s="108"/>
      <c r="F18" s="98"/>
      <c r="G18" s="108"/>
      <c r="H18" s="5" t="s">
        <v>48</v>
      </c>
      <c r="I18" s="6" t="s">
        <v>49</v>
      </c>
      <c r="J18" s="6" t="s">
        <v>50</v>
      </c>
      <c r="K18" s="6" t="s">
        <v>87</v>
      </c>
      <c r="L18" s="98"/>
      <c r="M18" s="98"/>
    </row>
    <row r="19" spans="1:15" x14ac:dyDescent="0.35">
      <c r="A19" s="95" t="s">
        <v>51</v>
      </c>
      <c r="B19" s="96"/>
      <c r="C19" s="96"/>
      <c r="D19" s="96"/>
      <c r="E19" s="96"/>
      <c r="F19" s="96"/>
      <c r="G19" s="96"/>
      <c r="H19" s="96"/>
      <c r="I19" s="96"/>
      <c r="J19" s="96"/>
      <c r="K19" s="96"/>
      <c r="L19" s="96"/>
      <c r="M19" s="96"/>
    </row>
    <row r="20" spans="1:15" x14ac:dyDescent="0.35">
      <c r="A20" s="95" t="s">
        <v>52</v>
      </c>
      <c r="B20" s="96"/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</row>
    <row r="21" spans="1:15" x14ac:dyDescent="0.35">
      <c r="A21" s="7">
        <v>1</v>
      </c>
      <c r="B21" s="8" t="s">
        <v>95</v>
      </c>
      <c r="C21" s="9" t="s">
        <v>116</v>
      </c>
      <c r="D21" s="9">
        <v>2</v>
      </c>
      <c r="E21" s="7">
        <v>2</v>
      </c>
      <c r="F21" s="9" t="s">
        <v>89</v>
      </c>
      <c r="G21" s="7" t="s">
        <v>53</v>
      </c>
      <c r="H21" s="7">
        <f t="shared" ref="H21" si="0">I21+J21</f>
        <v>30</v>
      </c>
      <c r="I21" s="9">
        <v>0</v>
      </c>
      <c r="J21" s="9">
        <v>30</v>
      </c>
      <c r="K21" s="9">
        <v>1</v>
      </c>
      <c r="L21" s="7">
        <v>0</v>
      </c>
      <c r="M21" s="7">
        <v>0</v>
      </c>
      <c r="N21" s="10"/>
      <c r="O21" s="10"/>
    </row>
    <row r="22" spans="1:15" x14ac:dyDescent="0.35">
      <c r="A22" s="92" t="s">
        <v>55</v>
      </c>
      <c r="B22" s="92"/>
      <c r="C22" s="92"/>
      <c r="D22" s="11">
        <f>SUM(D21)</f>
        <v>2</v>
      </c>
      <c r="E22" s="11">
        <f>SUM(E21)</f>
        <v>2</v>
      </c>
      <c r="F22" s="11" t="s">
        <v>56</v>
      </c>
      <c r="G22" s="11" t="s">
        <v>56</v>
      </c>
      <c r="H22" s="11">
        <f>SUM(I22:J22)</f>
        <v>30</v>
      </c>
      <c r="I22" s="11">
        <f t="shared" ref="I22" si="1">SUM(I20:I21)</f>
        <v>0</v>
      </c>
      <c r="J22" s="11">
        <f>SUM(J21)</f>
        <v>30</v>
      </c>
      <c r="K22" s="11">
        <f>SUM(K21)</f>
        <v>1</v>
      </c>
      <c r="L22" s="11">
        <f t="shared" ref="L22:M22" si="2">SUM(L20:L21)</f>
        <v>0</v>
      </c>
      <c r="M22" s="11">
        <f t="shared" si="2"/>
        <v>0</v>
      </c>
    </row>
    <row r="23" spans="1:15" x14ac:dyDescent="0.35">
      <c r="A23" s="91" t="s">
        <v>57</v>
      </c>
      <c r="B23" s="91"/>
      <c r="C23" s="91"/>
      <c r="D23" s="7" t="s">
        <v>56</v>
      </c>
      <c r="E23" s="7">
        <f>E22</f>
        <v>2</v>
      </c>
      <c r="F23" s="7" t="s">
        <v>56</v>
      </c>
      <c r="G23" s="7" t="s">
        <v>56</v>
      </c>
      <c r="H23" s="13">
        <f t="shared" ref="H23:H24" si="3">SUM(I23:J23)</f>
        <v>30</v>
      </c>
      <c r="I23" s="7">
        <v>0</v>
      </c>
      <c r="J23" s="14">
        <f>SUMPRODUCT(ROUND(IF(IF(J21&gt;0,E21/(J21/H21*D21),0)*J21&gt;J21,J21,IF(J21&gt;0,E21/(J21/H21*D21),0)*J21),0))</f>
        <v>30</v>
      </c>
      <c r="K23" s="14">
        <f>SUMPRODUCT(ROUND(IF(K21&gt;0,E21/D21,0)*K21,0))</f>
        <v>1</v>
      </c>
      <c r="L23" s="7">
        <f t="shared" ref="L23" si="4">SUMIF($E21,"&gt;0",L21)</f>
        <v>0</v>
      </c>
      <c r="M23" s="7">
        <f>SUMIF($E21,"&gt;0",M21)</f>
        <v>0</v>
      </c>
    </row>
    <row r="24" spans="1:15" x14ac:dyDescent="0.35">
      <c r="A24" s="91" t="s">
        <v>58</v>
      </c>
      <c r="B24" s="91"/>
      <c r="C24" s="91"/>
      <c r="D24" s="7">
        <f>SUMIF(G21,"f",D21)</f>
        <v>2</v>
      </c>
      <c r="E24" s="7">
        <f>SUMIF(G21,"f",E21)</f>
        <v>2</v>
      </c>
      <c r="F24" s="7" t="s">
        <v>56</v>
      </c>
      <c r="G24" s="7" t="s">
        <v>56</v>
      </c>
      <c r="H24" s="7">
        <f t="shared" si="3"/>
        <v>30</v>
      </c>
      <c r="I24" s="7">
        <f>SUMIF($G21,"f",I21)</f>
        <v>0</v>
      </c>
      <c r="J24" s="7">
        <f t="shared" ref="J24:M24" si="5">SUMIF($G21,"f",J21)</f>
        <v>30</v>
      </c>
      <c r="K24" s="7">
        <f t="shared" si="5"/>
        <v>1</v>
      </c>
      <c r="L24" s="7">
        <f t="shared" si="5"/>
        <v>0</v>
      </c>
      <c r="M24" s="7">
        <f t="shared" si="5"/>
        <v>0</v>
      </c>
    </row>
    <row r="25" spans="1:15" x14ac:dyDescent="0.35">
      <c r="A25" s="95" t="s">
        <v>59</v>
      </c>
      <c r="B25" s="96"/>
      <c r="C25" s="96"/>
      <c r="D25" s="96"/>
      <c r="E25" s="96"/>
      <c r="F25" s="96"/>
      <c r="G25" s="96"/>
      <c r="H25" s="96"/>
      <c r="I25" s="96"/>
      <c r="J25" s="96"/>
      <c r="K25" s="96"/>
      <c r="L25" s="96"/>
      <c r="M25" s="96"/>
    </row>
    <row r="26" spans="1:15" x14ac:dyDescent="0.35">
      <c r="A26" s="7">
        <v>1</v>
      </c>
      <c r="B26" s="15" t="s">
        <v>110</v>
      </c>
      <c r="C26" s="9" t="s">
        <v>116</v>
      </c>
      <c r="D26" s="16">
        <v>2</v>
      </c>
      <c r="E26" s="7">
        <v>0</v>
      </c>
      <c r="F26" s="9" t="s">
        <v>89</v>
      </c>
      <c r="G26" s="7" t="s">
        <v>54</v>
      </c>
      <c r="H26" s="7">
        <f>I26+J26</f>
        <v>30</v>
      </c>
      <c r="I26" s="9">
        <v>30</v>
      </c>
      <c r="J26" s="9">
        <v>0</v>
      </c>
      <c r="K26" s="9">
        <v>2</v>
      </c>
      <c r="L26" s="7">
        <v>0</v>
      </c>
      <c r="M26" s="7">
        <v>0</v>
      </c>
    </row>
    <row r="27" spans="1:15" x14ac:dyDescent="0.35">
      <c r="A27" s="7">
        <v>2</v>
      </c>
      <c r="B27" s="17" t="s">
        <v>37</v>
      </c>
      <c r="C27" s="9" t="s">
        <v>116</v>
      </c>
      <c r="D27" s="16">
        <v>4.5</v>
      </c>
      <c r="E27" s="7">
        <v>3</v>
      </c>
      <c r="F27" s="9" t="s">
        <v>89</v>
      </c>
      <c r="G27" s="9" t="s">
        <v>54</v>
      </c>
      <c r="H27" s="9">
        <f t="shared" ref="H27" si="6">I27+J27</f>
        <v>60</v>
      </c>
      <c r="I27" s="9">
        <v>15</v>
      </c>
      <c r="J27" s="9">
        <v>45</v>
      </c>
      <c r="K27" s="9">
        <v>2</v>
      </c>
      <c r="L27" s="7">
        <v>0</v>
      </c>
      <c r="M27" s="7">
        <v>0</v>
      </c>
    </row>
    <row r="28" spans="1:15" x14ac:dyDescent="0.35">
      <c r="A28" s="7">
        <v>3</v>
      </c>
      <c r="B28" s="8" t="s">
        <v>26</v>
      </c>
      <c r="C28" s="9" t="s">
        <v>116</v>
      </c>
      <c r="D28" s="9">
        <v>4.5</v>
      </c>
      <c r="E28" s="7">
        <v>1</v>
      </c>
      <c r="F28" s="16" t="s">
        <v>90</v>
      </c>
      <c r="G28" s="7" t="s">
        <v>54</v>
      </c>
      <c r="H28" s="7">
        <f>I28+J28</f>
        <v>60</v>
      </c>
      <c r="I28" s="7">
        <v>30</v>
      </c>
      <c r="J28" s="7">
        <v>30</v>
      </c>
      <c r="K28" s="7">
        <v>4</v>
      </c>
      <c r="L28" s="7">
        <v>0</v>
      </c>
      <c r="M28" s="7">
        <v>0</v>
      </c>
      <c r="N28" s="10"/>
      <c r="O28" s="10"/>
    </row>
    <row r="29" spans="1:15" x14ac:dyDescent="0.35">
      <c r="A29" s="7">
        <v>4</v>
      </c>
      <c r="B29" s="8" t="s">
        <v>25</v>
      </c>
      <c r="C29" s="9" t="s">
        <v>116</v>
      </c>
      <c r="D29" s="16">
        <v>5</v>
      </c>
      <c r="E29" s="7">
        <v>1.5</v>
      </c>
      <c r="F29" s="16" t="s">
        <v>90</v>
      </c>
      <c r="G29" s="7" t="s">
        <v>54</v>
      </c>
      <c r="H29" s="7">
        <f>I29+J29</f>
        <v>75</v>
      </c>
      <c r="I29" s="7">
        <v>30</v>
      </c>
      <c r="J29" s="7">
        <v>45</v>
      </c>
      <c r="K29" s="7">
        <v>4</v>
      </c>
      <c r="L29" s="7">
        <v>0</v>
      </c>
      <c r="M29" s="7">
        <v>0</v>
      </c>
      <c r="N29" s="10"/>
      <c r="O29" s="10"/>
    </row>
    <row r="30" spans="1:15" x14ac:dyDescent="0.35">
      <c r="A30" s="92" t="s">
        <v>55</v>
      </c>
      <c r="B30" s="92"/>
      <c r="C30" s="92"/>
      <c r="D30" s="11">
        <f>SUM(D26:D29)</f>
        <v>16</v>
      </c>
      <c r="E30" s="11">
        <f>SUM(E26:E29)</f>
        <v>5.5</v>
      </c>
      <c r="F30" s="11" t="s">
        <v>56</v>
      </c>
      <c r="G30" s="11" t="s">
        <v>56</v>
      </c>
      <c r="H30" s="11">
        <f>SUM(I30:J30)</f>
        <v>225</v>
      </c>
      <c r="I30" s="11">
        <f>SUM(I26:I29)</f>
        <v>105</v>
      </c>
      <c r="J30" s="11">
        <f>SUM(J26:J29)</f>
        <v>120</v>
      </c>
      <c r="K30" s="11">
        <f>SUM(K26:K29)</f>
        <v>12</v>
      </c>
      <c r="L30" s="11">
        <f>SUM(L26:L29)</f>
        <v>0</v>
      </c>
      <c r="M30" s="11">
        <f>SUM(M26:M29)</f>
        <v>0</v>
      </c>
    </row>
    <row r="31" spans="1:15" x14ac:dyDescent="0.35">
      <c r="A31" s="91" t="s">
        <v>57</v>
      </c>
      <c r="B31" s="91"/>
      <c r="C31" s="91"/>
      <c r="D31" s="7" t="s">
        <v>56</v>
      </c>
      <c r="E31" s="7">
        <f>E30</f>
        <v>5.5</v>
      </c>
      <c r="F31" s="7" t="s">
        <v>56</v>
      </c>
      <c r="G31" s="7" t="s">
        <v>56</v>
      </c>
      <c r="H31" s="13">
        <f t="shared" ref="H31" si="7">SUM(I31:J31)</f>
        <v>76</v>
      </c>
      <c r="I31" s="7">
        <v>0</v>
      </c>
      <c r="J31" s="14" cm="1">
        <f t="array" ref="J31">SUMPRODUCT(ROUND(IF(IF(J26:J29&gt;0,E26:E29/(J26:J29/H26:H29*D26:D29),0)*J26:J29&gt;J26:J29,J26:J29,IF(J26:J29&gt;0,E26:E29/(J26:J29/H26:H29*D26:D29),0)*J26:J29),0))</f>
        <v>76</v>
      </c>
      <c r="K31" s="14" cm="1">
        <f t="array" ref="K31">SUMPRODUCT(ROUND(IF(K26:K29&gt;0,E26:E29/D26:D29,0)*K26:K29,0))</f>
        <v>3</v>
      </c>
      <c r="L31" s="7">
        <f>SUMIF($E26:$E29,"&gt;0",L26:L29)</f>
        <v>0</v>
      </c>
      <c r="M31" s="7">
        <f>SUMIF($E26:$E29,"&gt;0",M26:M29)</f>
        <v>0</v>
      </c>
    </row>
    <row r="32" spans="1:15" x14ac:dyDescent="0.35">
      <c r="A32" s="91" t="s">
        <v>58</v>
      </c>
      <c r="B32" s="91"/>
      <c r="C32" s="91"/>
      <c r="D32" s="7">
        <f>SUMIF(G26:G29,"f",D26:D29)</f>
        <v>0</v>
      </c>
      <c r="E32" s="7">
        <f>SUMIF(G26:G29,"f",E26:E29)</f>
        <v>0</v>
      </c>
      <c r="F32" s="7" t="s">
        <v>56</v>
      </c>
      <c r="G32" s="7" t="s">
        <v>56</v>
      </c>
      <c r="H32" s="7">
        <f t="shared" ref="H32:M32" si="8">SUMIF($G26:$G29,"f",H26:H29)</f>
        <v>0</v>
      </c>
      <c r="I32" s="7">
        <f t="shared" si="8"/>
        <v>0</v>
      </c>
      <c r="J32" s="7">
        <f t="shared" si="8"/>
        <v>0</v>
      </c>
      <c r="K32" s="7">
        <f t="shared" si="8"/>
        <v>0</v>
      </c>
      <c r="L32" s="7">
        <f t="shared" si="8"/>
        <v>0</v>
      </c>
      <c r="M32" s="7">
        <f t="shared" si="8"/>
        <v>0</v>
      </c>
    </row>
    <row r="33" spans="1:13" x14ac:dyDescent="0.35">
      <c r="A33" s="95" t="s">
        <v>60</v>
      </c>
      <c r="B33" s="96"/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</row>
    <row r="34" spans="1:13" x14ac:dyDescent="0.35">
      <c r="A34" s="95" t="s">
        <v>136</v>
      </c>
      <c r="B34" s="96"/>
      <c r="C34" s="96"/>
      <c r="D34" s="96"/>
      <c r="E34" s="96"/>
      <c r="F34" s="96"/>
      <c r="G34" s="96"/>
      <c r="H34" s="96"/>
      <c r="I34" s="96"/>
      <c r="J34" s="96"/>
      <c r="K34" s="96"/>
      <c r="L34" s="96"/>
      <c r="M34" s="96"/>
    </row>
    <row r="35" spans="1:13" x14ac:dyDescent="0.35">
      <c r="A35" s="7">
        <v>1</v>
      </c>
      <c r="B35" s="18" t="s">
        <v>142</v>
      </c>
      <c r="C35" s="9" t="s">
        <v>116</v>
      </c>
      <c r="D35" s="16">
        <v>2</v>
      </c>
      <c r="E35" s="7">
        <v>2</v>
      </c>
      <c r="F35" s="9" t="s">
        <v>89</v>
      </c>
      <c r="G35" s="7" t="s">
        <v>53</v>
      </c>
      <c r="H35" s="7">
        <f>I35+J35</f>
        <v>30</v>
      </c>
      <c r="I35" s="9">
        <v>0</v>
      </c>
      <c r="J35" s="9">
        <v>30</v>
      </c>
      <c r="K35" s="9">
        <v>2</v>
      </c>
      <c r="L35" s="7">
        <v>0</v>
      </c>
      <c r="M35" s="7">
        <v>0</v>
      </c>
    </row>
    <row r="36" spans="1:13" x14ac:dyDescent="0.35">
      <c r="A36" s="92" t="s">
        <v>55</v>
      </c>
      <c r="B36" s="92"/>
      <c r="C36" s="92"/>
      <c r="D36" s="11">
        <f>SUM(D35:D35)</f>
        <v>2</v>
      </c>
      <c r="E36" s="11">
        <f>SUM(E35:E35)</f>
        <v>2</v>
      </c>
      <c r="F36" s="11" t="s">
        <v>56</v>
      </c>
      <c r="G36" s="11" t="s">
        <v>56</v>
      </c>
      <c r="H36" s="11">
        <f>SUM(I36:J36)</f>
        <v>30</v>
      </c>
      <c r="I36" s="11">
        <f>SUM(I35:I35)</f>
        <v>0</v>
      </c>
      <c r="J36" s="11">
        <f>SUM(J35:J35)</f>
        <v>30</v>
      </c>
      <c r="K36" s="11">
        <f>SUM(K35:K35)</f>
        <v>2</v>
      </c>
      <c r="L36" s="11">
        <f>SUM(L35:L35)</f>
        <v>0</v>
      </c>
      <c r="M36" s="11">
        <f>SUM(M35:M35)</f>
        <v>0</v>
      </c>
    </row>
    <row r="37" spans="1:13" x14ac:dyDescent="0.35">
      <c r="A37" s="91" t="s">
        <v>57</v>
      </c>
      <c r="B37" s="91"/>
      <c r="C37" s="91"/>
      <c r="D37" s="7" t="s">
        <v>56</v>
      </c>
      <c r="E37" s="7">
        <f>E36</f>
        <v>2</v>
      </c>
      <c r="F37" s="7" t="s">
        <v>56</v>
      </c>
      <c r="G37" s="7" t="s">
        <v>56</v>
      </c>
      <c r="H37" s="13">
        <f t="shared" ref="H37" si="9">SUM(I37:J37)</f>
        <v>30</v>
      </c>
      <c r="I37" s="7">
        <v>0</v>
      </c>
      <c r="J37" s="14">
        <f>SUMPRODUCT(ROUND(IF(IF(J35&gt;0,E35/(J35/H35*D35),0)*J35&gt;J35,J35,IF(J35&gt;0,E35/(J35/H35*D35),0)*J35),0))</f>
        <v>30</v>
      </c>
      <c r="K37" s="14">
        <f>SUMPRODUCT(ROUND(IF(K35&gt;0,E35/D35,0)*K35,0))</f>
        <v>2</v>
      </c>
      <c r="L37" s="7">
        <f>SUMIF($E35:$E35,"&gt;0",L35:L35)</f>
        <v>0</v>
      </c>
      <c r="M37" s="7">
        <f>SUMIF($E35:$E35,"&gt;0",M35:M35)</f>
        <v>0</v>
      </c>
    </row>
    <row r="38" spans="1:13" x14ac:dyDescent="0.35">
      <c r="A38" s="91" t="s">
        <v>58</v>
      </c>
      <c r="B38" s="91"/>
      <c r="C38" s="91"/>
      <c r="D38" s="7">
        <f>SUMIF(G35:G35,"f",D35:D35)</f>
        <v>2</v>
      </c>
      <c r="E38" s="7">
        <f>SUMIF(G35:G35,"f",E35:E35)</f>
        <v>2</v>
      </c>
      <c r="F38" s="7" t="s">
        <v>56</v>
      </c>
      <c r="G38" s="7" t="s">
        <v>56</v>
      </c>
      <c r="H38" s="7">
        <f t="shared" ref="H38:M38" si="10">SUMIF($G35:$G35,"f",H35:H35)</f>
        <v>30</v>
      </c>
      <c r="I38" s="7">
        <f t="shared" si="10"/>
        <v>0</v>
      </c>
      <c r="J38" s="7">
        <f t="shared" si="10"/>
        <v>30</v>
      </c>
      <c r="K38" s="7">
        <f t="shared" si="10"/>
        <v>2</v>
      </c>
      <c r="L38" s="7">
        <f t="shared" si="10"/>
        <v>0</v>
      </c>
      <c r="M38" s="7">
        <f t="shared" si="10"/>
        <v>0</v>
      </c>
    </row>
    <row r="39" spans="1:13" x14ac:dyDescent="0.35">
      <c r="A39" s="95" t="s">
        <v>159</v>
      </c>
      <c r="B39" s="96"/>
      <c r="C39" s="96"/>
      <c r="D39" s="96"/>
      <c r="E39" s="96"/>
      <c r="F39" s="96"/>
      <c r="G39" s="96"/>
      <c r="H39" s="96"/>
      <c r="I39" s="96"/>
      <c r="J39" s="96"/>
      <c r="K39" s="96"/>
      <c r="L39" s="96"/>
      <c r="M39" s="96"/>
    </row>
    <row r="40" spans="1:13" x14ac:dyDescent="0.35">
      <c r="A40" s="7">
        <v>1</v>
      </c>
      <c r="B40" s="19" t="s">
        <v>133</v>
      </c>
      <c r="C40" s="9" t="s">
        <v>116</v>
      </c>
      <c r="D40" s="16">
        <v>2</v>
      </c>
      <c r="E40" s="7">
        <v>2</v>
      </c>
      <c r="F40" s="9" t="s">
        <v>89</v>
      </c>
      <c r="G40" s="7" t="s">
        <v>53</v>
      </c>
      <c r="H40" s="7">
        <f t="shared" ref="H40" si="11">I40+J40</f>
        <v>30</v>
      </c>
      <c r="I40" s="7">
        <v>0</v>
      </c>
      <c r="J40" s="7">
        <v>30</v>
      </c>
      <c r="K40" s="7">
        <v>2</v>
      </c>
      <c r="L40" s="7">
        <v>0</v>
      </c>
      <c r="M40" s="7">
        <v>0</v>
      </c>
    </row>
    <row r="41" spans="1:13" x14ac:dyDescent="0.35">
      <c r="A41" s="92" t="s">
        <v>55</v>
      </c>
      <c r="B41" s="92"/>
      <c r="C41" s="92"/>
      <c r="D41" s="11">
        <f>SUM(D40:D40)</f>
        <v>2</v>
      </c>
      <c r="E41" s="11">
        <f>SUM(E40:E40)</f>
        <v>2</v>
      </c>
      <c r="F41" s="11" t="s">
        <v>56</v>
      </c>
      <c r="G41" s="11" t="s">
        <v>56</v>
      </c>
      <c r="H41" s="11">
        <f>SUM(I41:J41)</f>
        <v>30</v>
      </c>
      <c r="I41" s="11">
        <f>SUM(I40:I40)</f>
        <v>0</v>
      </c>
      <c r="J41" s="11">
        <f>SUM(J40:J40)</f>
        <v>30</v>
      </c>
      <c r="K41" s="11">
        <f>SUM(K40:K40)</f>
        <v>2</v>
      </c>
      <c r="L41" s="11">
        <f>SUM(L40:L40)</f>
        <v>0</v>
      </c>
      <c r="M41" s="11">
        <f>SUM(M40:M40)</f>
        <v>0</v>
      </c>
    </row>
    <row r="42" spans="1:13" x14ac:dyDescent="0.35">
      <c r="A42" s="91" t="s">
        <v>57</v>
      </c>
      <c r="B42" s="91"/>
      <c r="C42" s="91"/>
      <c r="D42" s="7" t="s">
        <v>56</v>
      </c>
      <c r="E42" s="7">
        <f>E41</f>
        <v>2</v>
      </c>
      <c r="F42" s="7" t="s">
        <v>56</v>
      </c>
      <c r="G42" s="7" t="s">
        <v>56</v>
      </c>
      <c r="H42" s="13">
        <f t="shared" ref="H42" si="12">SUM(I42:J42)</f>
        <v>30</v>
      </c>
      <c r="I42" s="7">
        <v>0</v>
      </c>
      <c r="J42" s="14">
        <f>SUMPRODUCT(ROUND(IF(IF(J40&gt;0,E40/(J40/H40*D40),0)*J40&gt;J40,J40,IF(J40&gt;0,E40/(J40/H40*D40),0)*J40),0))</f>
        <v>30</v>
      </c>
      <c r="K42" s="14">
        <f>SUMPRODUCT(ROUND(IF(K40&gt;0,E40/D40,0)*K40,0))</f>
        <v>2</v>
      </c>
      <c r="L42" s="7">
        <f>SUMIF($E40:$E40,"&gt;0",L40:L40)</f>
        <v>0</v>
      </c>
      <c r="M42" s="7">
        <f>SUMIF($E40:$E40,"&gt;0",M40:M40)</f>
        <v>0</v>
      </c>
    </row>
    <row r="43" spans="1:13" x14ac:dyDescent="0.35">
      <c r="A43" s="91" t="s">
        <v>58</v>
      </c>
      <c r="B43" s="91"/>
      <c r="C43" s="91"/>
      <c r="D43" s="7">
        <f>SUMIF(G40:G40,"f",D40:D40)</f>
        <v>2</v>
      </c>
      <c r="E43" s="7">
        <f>SUMIF(G40:G40,"f",E40:E40)</f>
        <v>2</v>
      </c>
      <c r="F43" s="7" t="s">
        <v>56</v>
      </c>
      <c r="G43" s="7" t="s">
        <v>56</v>
      </c>
      <c r="H43" s="7">
        <f t="shared" ref="H43:M43" si="13">SUMIF($G40:$G40,"f",H40:H40)</f>
        <v>30</v>
      </c>
      <c r="I43" s="7">
        <f t="shared" si="13"/>
        <v>0</v>
      </c>
      <c r="J43" s="7">
        <f t="shared" si="13"/>
        <v>30</v>
      </c>
      <c r="K43" s="7">
        <f t="shared" si="13"/>
        <v>2</v>
      </c>
      <c r="L43" s="7">
        <f t="shared" si="13"/>
        <v>0</v>
      </c>
      <c r="M43" s="7">
        <f t="shared" si="13"/>
        <v>0</v>
      </c>
    </row>
    <row r="44" spans="1:13" x14ac:dyDescent="0.35">
      <c r="A44" s="95" t="s">
        <v>135</v>
      </c>
      <c r="B44" s="96"/>
      <c r="C44" s="96"/>
      <c r="D44" s="96"/>
      <c r="E44" s="96"/>
      <c r="F44" s="96"/>
      <c r="G44" s="96"/>
      <c r="H44" s="96"/>
      <c r="I44" s="96"/>
      <c r="J44" s="96"/>
      <c r="K44" s="96"/>
      <c r="L44" s="96"/>
      <c r="M44" s="96"/>
    </row>
    <row r="45" spans="1:13" x14ac:dyDescent="0.35">
      <c r="A45" s="7">
        <v>1</v>
      </c>
      <c r="B45" s="8" t="s">
        <v>23</v>
      </c>
      <c r="C45" s="9" t="s">
        <v>116</v>
      </c>
      <c r="D45" s="16">
        <v>4.5</v>
      </c>
      <c r="E45" s="7">
        <v>2</v>
      </c>
      <c r="F45" s="9" t="s">
        <v>89</v>
      </c>
      <c r="G45" s="7" t="s">
        <v>54</v>
      </c>
      <c r="H45" s="7">
        <f>I45+J45</f>
        <v>60</v>
      </c>
      <c r="I45" s="9">
        <v>30</v>
      </c>
      <c r="J45" s="9">
        <v>30</v>
      </c>
      <c r="K45" s="9">
        <v>2</v>
      </c>
      <c r="L45" s="7">
        <v>0</v>
      </c>
      <c r="M45" s="7">
        <v>0</v>
      </c>
    </row>
    <row r="46" spans="1:13" x14ac:dyDescent="0.35">
      <c r="A46" s="92" t="s">
        <v>55</v>
      </c>
      <c r="B46" s="92"/>
      <c r="C46" s="92"/>
      <c r="D46" s="11">
        <f>SUM(D45:D45)</f>
        <v>4.5</v>
      </c>
      <c r="E46" s="11">
        <f>SUM(E45:E45)</f>
        <v>2</v>
      </c>
      <c r="F46" s="11" t="s">
        <v>56</v>
      </c>
      <c r="G46" s="11" t="s">
        <v>56</v>
      </c>
      <c r="H46" s="11">
        <f>SUM(I46:J46)</f>
        <v>60</v>
      </c>
      <c r="I46" s="11">
        <f>SUM(I45:I45)</f>
        <v>30</v>
      </c>
      <c r="J46" s="11">
        <f>SUM(J45:J45)</f>
        <v>30</v>
      </c>
      <c r="K46" s="11">
        <f>SUM(K45:K45)</f>
        <v>2</v>
      </c>
      <c r="L46" s="11">
        <f>SUM(L45:L45)</f>
        <v>0</v>
      </c>
      <c r="M46" s="11">
        <f>SUM(M45:M45)</f>
        <v>0</v>
      </c>
    </row>
    <row r="47" spans="1:13" x14ac:dyDescent="0.35">
      <c r="A47" s="91" t="s">
        <v>57</v>
      </c>
      <c r="B47" s="91"/>
      <c r="C47" s="91"/>
      <c r="D47" s="7" t="s">
        <v>56</v>
      </c>
      <c r="E47" s="7">
        <f>E46</f>
        <v>2</v>
      </c>
      <c r="F47" s="7" t="s">
        <v>56</v>
      </c>
      <c r="G47" s="7" t="s">
        <v>56</v>
      </c>
      <c r="H47" s="13">
        <f t="shared" ref="H47" si="14">SUM(I47:J47)</f>
        <v>27</v>
      </c>
      <c r="I47" s="7">
        <v>0</v>
      </c>
      <c r="J47" s="14">
        <f>SUMPRODUCT(ROUND(IF(IF(J45&gt;0,E45/(J45/H45*D45),0)*J45&gt;J45,J45,IF(J45&gt;0,E45/(J45/H45*D45),0)*J45),0))</f>
        <v>27</v>
      </c>
      <c r="K47" s="14">
        <f>SUMPRODUCT(ROUND(IF(K45&gt;0,E45/D45,0)*K45,0))</f>
        <v>1</v>
      </c>
      <c r="L47" s="7">
        <f>SUMIF($E45:$E45,"&gt;0",L45:L45)</f>
        <v>0</v>
      </c>
      <c r="M47" s="7">
        <f>SUMIF($E45:$E45,"&gt;0",M45:M45)</f>
        <v>0</v>
      </c>
    </row>
    <row r="48" spans="1:13" x14ac:dyDescent="0.35">
      <c r="A48" s="91" t="s">
        <v>58</v>
      </c>
      <c r="B48" s="91"/>
      <c r="C48" s="91"/>
      <c r="D48" s="7">
        <f>SUMIF(G45:G45,"f",D45:D45)</f>
        <v>0</v>
      </c>
      <c r="E48" s="7">
        <f>SUMIF(G45:G45,"f",E45:E45)</f>
        <v>0</v>
      </c>
      <c r="F48" s="7" t="s">
        <v>56</v>
      </c>
      <c r="G48" s="7" t="s">
        <v>56</v>
      </c>
      <c r="H48" s="7">
        <f t="shared" ref="H48:M48" si="15">SUMIF($G45:$G45,"f",H45:H45)</f>
        <v>0</v>
      </c>
      <c r="I48" s="7">
        <f t="shared" si="15"/>
        <v>0</v>
      </c>
      <c r="J48" s="7">
        <f t="shared" si="15"/>
        <v>0</v>
      </c>
      <c r="K48" s="7">
        <f t="shared" si="15"/>
        <v>0</v>
      </c>
      <c r="L48" s="7">
        <f t="shared" si="15"/>
        <v>0</v>
      </c>
      <c r="M48" s="7">
        <f t="shared" si="15"/>
        <v>0</v>
      </c>
    </row>
    <row r="49" spans="1:15" x14ac:dyDescent="0.35">
      <c r="A49" s="95" t="s">
        <v>61</v>
      </c>
      <c r="B49" s="96"/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</row>
    <row r="50" spans="1:15" x14ac:dyDescent="0.35">
      <c r="A50" s="95" t="s">
        <v>137</v>
      </c>
      <c r="B50" s="96"/>
      <c r="C50" s="96"/>
      <c r="D50" s="96"/>
      <c r="E50" s="96"/>
      <c r="F50" s="96"/>
      <c r="G50" s="96"/>
      <c r="H50" s="96"/>
      <c r="I50" s="96"/>
      <c r="J50" s="96"/>
      <c r="K50" s="96"/>
      <c r="L50" s="96"/>
      <c r="M50" s="96"/>
    </row>
    <row r="51" spans="1:15" x14ac:dyDescent="0.35">
      <c r="A51" s="7">
        <v>1</v>
      </c>
      <c r="B51" s="17" t="s">
        <v>34</v>
      </c>
      <c r="C51" s="9" t="s">
        <v>116</v>
      </c>
      <c r="D51" s="16">
        <v>2</v>
      </c>
      <c r="E51" s="7">
        <v>2</v>
      </c>
      <c r="F51" s="9" t="s">
        <v>89</v>
      </c>
      <c r="G51" s="7" t="s">
        <v>54</v>
      </c>
      <c r="H51" s="7">
        <f t="shared" ref="H51" si="16">I51+J51</f>
        <v>30</v>
      </c>
      <c r="I51" s="9">
        <v>0</v>
      </c>
      <c r="J51" s="9">
        <v>30</v>
      </c>
      <c r="K51" s="9">
        <v>2</v>
      </c>
      <c r="L51" s="7">
        <v>0</v>
      </c>
      <c r="M51" s="7">
        <v>0</v>
      </c>
    </row>
    <row r="52" spans="1:15" x14ac:dyDescent="0.35">
      <c r="A52" s="92" t="s">
        <v>55</v>
      </c>
      <c r="B52" s="92"/>
      <c r="C52" s="92"/>
      <c r="D52" s="11">
        <f>SUM(D51:D51)</f>
        <v>2</v>
      </c>
      <c r="E52" s="11">
        <f>SUM(E51:E51)</f>
        <v>2</v>
      </c>
      <c r="F52" s="11" t="s">
        <v>56</v>
      </c>
      <c r="G52" s="11" t="s">
        <v>56</v>
      </c>
      <c r="H52" s="11">
        <f>SUM(I52:J52)</f>
        <v>30</v>
      </c>
      <c r="I52" s="11">
        <f>SUM(I51:I51)</f>
        <v>0</v>
      </c>
      <c r="J52" s="11">
        <f>SUM(J51:J51)</f>
        <v>30</v>
      </c>
      <c r="K52" s="11">
        <f>SUM(K51:K51)</f>
        <v>2</v>
      </c>
      <c r="L52" s="11">
        <f>SUM(L51:L51)</f>
        <v>0</v>
      </c>
      <c r="M52" s="11">
        <f>SUM(M51:M51)</f>
        <v>0</v>
      </c>
    </row>
    <row r="53" spans="1:15" x14ac:dyDescent="0.35">
      <c r="A53" s="91" t="s">
        <v>57</v>
      </c>
      <c r="B53" s="91"/>
      <c r="C53" s="91"/>
      <c r="D53" s="7" t="s">
        <v>56</v>
      </c>
      <c r="E53" s="7">
        <f>E52</f>
        <v>2</v>
      </c>
      <c r="F53" s="7" t="s">
        <v>56</v>
      </c>
      <c r="G53" s="7" t="s">
        <v>56</v>
      </c>
      <c r="H53" s="13">
        <f t="shared" ref="H53:H54" si="17">SUM(I53:J53)</f>
        <v>30</v>
      </c>
      <c r="I53" s="7">
        <v>0</v>
      </c>
      <c r="J53" s="14">
        <f>SUMPRODUCT(ROUND(IF(IF(J51&gt;0,E51/(J51/H51*D51),0)*J51&gt;J51,J51,IF(J51&gt;0,E51/(J51/H51*D51),0)*J51),0))</f>
        <v>30</v>
      </c>
      <c r="K53" s="14">
        <f>SUMPRODUCT(ROUND(IF(K51&gt;0,E51/D51,0)*K51,0))</f>
        <v>2</v>
      </c>
      <c r="L53" s="7">
        <f>SUMIF($E51:$E51,"&gt;0",L51:L51)</f>
        <v>0</v>
      </c>
      <c r="M53" s="7">
        <f>SUMIF($E51:$E51,"&gt;0",M51:M51)</f>
        <v>0</v>
      </c>
    </row>
    <row r="54" spans="1:15" x14ac:dyDescent="0.35">
      <c r="A54" s="91" t="s">
        <v>58</v>
      </c>
      <c r="B54" s="91"/>
      <c r="C54" s="91"/>
      <c r="D54" s="7">
        <f>SUMIF(G51:G51,"f",D51:D51)</f>
        <v>0</v>
      </c>
      <c r="E54" s="7">
        <f>SUMIF(G51:G51,"f",E51:E51)</f>
        <v>0</v>
      </c>
      <c r="F54" s="7" t="s">
        <v>56</v>
      </c>
      <c r="G54" s="7" t="s">
        <v>56</v>
      </c>
      <c r="H54" s="7">
        <f t="shared" si="17"/>
        <v>0</v>
      </c>
      <c r="I54" s="7">
        <f>SUMIF($G51:$G51,"f",I51:I51)</f>
        <v>0</v>
      </c>
      <c r="J54" s="7">
        <f>SUMIF($G51:$G51,"f",J51:J51)</f>
        <v>0</v>
      </c>
      <c r="K54" s="7">
        <f>SUMIF($G51:$G51,"f",K51:K51)</f>
        <v>0</v>
      </c>
      <c r="L54" s="7">
        <f>SUMIF($G51:$G51,"f",L51:L51)</f>
        <v>0</v>
      </c>
      <c r="M54" s="7">
        <f>SUMIF($G51:$G51,"f",M51:M51)</f>
        <v>0</v>
      </c>
    </row>
    <row r="55" spans="1:15" x14ac:dyDescent="0.35">
      <c r="A55" s="95" t="s">
        <v>62</v>
      </c>
      <c r="B55" s="96"/>
      <c r="C55" s="96"/>
      <c r="D55" s="96"/>
      <c r="E55" s="96"/>
      <c r="F55" s="96"/>
      <c r="G55" s="96"/>
      <c r="H55" s="96"/>
      <c r="I55" s="96"/>
      <c r="J55" s="96"/>
      <c r="K55" s="96"/>
      <c r="L55" s="96"/>
      <c r="M55" s="96"/>
    </row>
    <row r="56" spans="1:15" x14ac:dyDescent="0.35">
      <c r="A56" s="7">
        <v>1</v>
      </c>
      <c r="B56" s="12" t="s">
        <v>0</v>
      </c>
      <c r="C56" s="9" t="s">
        <v>116</v>
      </c>
      <c r="D56" s="9">
        <v>0.25</v>
      </c>
      <c r="E56" s="7">
        <v>0</v>
      </c>
      <c r="F56" s="9" t="s">
        <v>91</v>
      </c>
      <c r="G56" s="7" t="s">
        <v>54</v>
      </c>
      <c r="H56" s="7">
        <f>I56+J56</f>
        <v>2</v>
      </c>
      <c r="I56" s="9">
        <v>2</v>
      </c>
      <c r="J56" s="9">
        <v>0</v>
      </c>
      <c r="K56" s="9">
        <v>0</v>
      </c>
      <c r="L56" s="7">
        <v>0</v>
      </c>
      <c r="M56" s="7">
        <v>0</v>
      </c>
      <c r="N56" s="10"/>
      <c r="O56" s="10"/>
    </row>
    <row r="57" spans="1:15" x14ac:dyDescent="0.35">
      <c r="A57" s="7">
        <v>2</v>
      </c>
      <c r="B57" s="12" t="s">
        <v>2</v>
      </c>
      <c r="C57" s="9" t="s">
        <v>116</v>
      </c>
      <c r="D57" s="9">
        <v>0.5</v>
      </c>
      <c r="E57" s="7">
        <v>0</v>
      </c>
      <c r="F57" s="9" t="s">
        <v>91</v>
      </c>
      <c r="G57" s="7" t="s">
        <v>54</v>
      </c>
      <c r="H57" s="7">
        <f>I57+J57</f>
        <v>4</v>
      </c>
      <c r="I57" s="9">
        <v>4</v>
      </c>
      <c r="J57" s="9">
        <v>0</v>
      </c>
      <c r="K57" s="9">
        <v>0</v>
      </c>
      <c r="L57" s="7">
        <v>0</v>
      </c>
      <c r="M57" s="7">
        <v>0</v>
      </c>
      <c r="N57" s="10"/>
      <c r="O57" s="10"/>
    </row>
    <row r="58" spans="1:15" x14ac:dyDescent="0.35">
      <c r="A58" s="7">
        <v>3</v>
      </c>
      <c r="B58" s="12" t="s">
        <v>1</v>
      </c>
      <c r="C58" s="9" t="s">
        <v>116</v>
      </c>
      <c r="D58" s="9">
        <v>0.25</v>
      </c>
      <c r="E58" s="7">
        <v>0</v>
      </c>
      <c r="F58" s="9" t="s">
        <v>91</v>
      </c>
      <c r="G58" s="7" t="s">
        <v>54</v>
      </c>
      <c r="H58" s="7">
        <f>I58+J58</f>
        <v>2</v>
      </c>
      <c r="I58" s="9">
        <v>2</v>
      </c>
      <c r="J58" s="9">
        <v>0</v>
      </c>
      <c r="K58" s="9">
        <v>0</v>
      </c>
      <c r="L58" s="7">
        <v>0</v>
      </c>
      <c r="M58" s="7">
        <v>0</v>
      </c>
      <c r="N58" s="10"/>
      <c r="O58" s="10"/>
    </row>
    <row r="59" spans="1:15" ht="29" x14ac:dyDescent="0.35">
      <c r="A59" s="7">
        <v>4</v>
      </c>
      <c r="B59" s="19" t="s">
        <v>124</v>
      </c>
      <c r="C59" s="9" t="s">
        <v>116</v>
      </c>
      <c r="D59" s="9">
        <v>0.5</v>
      </c>
      <c r="E59" s="7">
        <v>0</v>
      </c>
      <c r="F59" s="9" t="s">
        <v>91</v>
      </c>
      <c r="G59" s="7" t="s">
        <v>54</v>
      </c>
      <c r="H59" s="7">
        <f>I59+J59</f>
        <v>4</v>
      </c>
      <c r="I59" s="9">
        <v>4</v>
      </c>
      <c r="J59" s="9">
        <v>0</v>
      </c>
      <c r="K59" s="9">
        <v>0</v>
      </c>
      <c r="L59" s="7">
        <v>0</v>
      </c>
      <c r="M59" s="7">
        <v>0</v>
      </c>
      <c r="N59" s="10"/>
      <c r="O59" s="10"/>
    </row>
    <row r="60" spans="1:15" x14ac:dyDescent="0.35">
      <c r="A60" s="92" t="s">
        <v>55</v>
      </c>
      <c r="B60" s="92"/>
      <c r="C60" s="92"/>
      <c r="D60" s="11">
        <f>SUM(D56:D59)</f>
        <v>1.5</v>
      </c>
      <c r="E60" s="11">
        <f>SUM(E56:E59)</f>
        <v>0</v>
      </c>
      <c r="F60" s="11" t="s">
        <v>56</v>
      </c>
      <c r="G60" s="11" t="s">
        <v>56</v>
      </c>
      <c r="H60" s="11">
        <f>SUM(I60:J60)</f>
        <v>12</v>
      </c>
      <c r="I60" s="11">
        <f>SUM(I56:I59)</f>
        <v>12</v>
      </c>
      <c r="J60" s="11">
        <f>SUM(J56:J59)</f>
        <v>0</v>
      </c>
      <c r="K60" s="11">
        <f>SUM(K56:K59)</f>
        <v>0</v>
      </c>
      <c r="L60" s="11">
        <f t="shared" ref="L60:M60" si="18">SUM(L56:L59)</f>
        <v>0</v>
      </c>
      <c r="M60" s="11">
        <f t="shared" si="18"/>
        <v>0</v>
      </c>
    </row>
    <row r="61" spans="1:15" x14ac:dyDescent="0.35">
      <c r="A61" s="91" t="s">
        <v>57</v>
      </c>
      <c r="B61" s="91"/>
      <c r="C61" s="91"/>
      <c r="D61" s="7" t="s">
        <v>56</v>
      </c>
      <c r="E61" s="7">
        <f>E60</f>
        <v>0</v>
      </c>
      <c r="F61" s="7" t="s">
        <v>56</v>
      </c>
      <c r="G61" s="7" t="s">
        <v>56</v>
      </c>
      <c r="H61" s="13">
        <f t="shared" ref="H61" si="19">SUM(I61:J61)</f>
        <v>0</v>
      </c>
      <c r="I61" s="7">
        <v>0</v>
      </c>
      <c r="J61" s="14" cm="1">
        <f t="array" ref="J61">SUMPRODUCT(ROUND(IF(IF(J56:J59&gt;0,E56:E59/(J56:J59/H56:H59*D56:D59),0)*J56:J59&gt;J56:J59,J56:J59,IF(J56:J59&gt;0,E56:E59/(J56:J59/H56:H59*D56:D59),0)*J56:J59),0))</f>
        <v>0</v>
      </c>
      <c r="K61" s="14" cm="1">
        <f t="array" ref="K61">SUMPRODUCT(ROUND(IF(K56:K59&gt;0,E56:E59/D56:D59,0)*K56:K59,0))</f>
        <v>0</v>
      </c>
      <c r="L61" s="7">
        <f>SUMIF($E56:$E59,"&gt;0",L56:L59)</f>
        <v>0</v>
      </c>
      <c r="M61" s="7">
        <f>SUMIF($E56:$E59,"&gt;0",M56:M59)</f>
        <v>0</v>
      </c>
    </row>
    <row r="62" spans="1:15" x14ac:dyDescent="0.35">
      <c r="A62" s="91" t="s">
        <v>58</v>
      </c>
      <c r="B62" s="91"/>
      <c r="C62" s="91"/>
      <c r="D62" s="7">
        <f>SUMIF(G56:G59,"f",D56:D59)</f>
        <v>0</v>
      </c>
      <c r="E62" s="7">
        <f>SUMIF(G56:G59,"f",E56:E59)</f>
        <v>0</v>
      </c>
      <c r="F62" s="7" t="s">
        <v>56</v>
      </c>
      <c r="G62" s="7" t="s">
        <v>56</v>
      </c>
      <c r="H62" s="7">
        <f t="shared" ref="H62:J62" si="20">SUMIF($G56:$G59,"f",H56:H59)</f>
        <v>0</v>
      </c>
      <c r="I62" s="7">
        <f t="shared" si="20"/>
        <v>0</v>
      </c>
      <c r="J62" s="7">
        <f t="shared" si="20"/>
        <v>0</v>
      </c>
      <c r="K62" s="7">
        <f>SUMIF($G56:$G59,"f",K56:K59)</f>
        <v>0</v>
      </c>
      <c r="L62" s="7">
        <f>SUMIF($G56:$G59,"f",L56:L59)</f>
        <v>0</v>
      </c>
      <c r="M62" s="7">
        <f>SUMIF($G56:$G59,"f",M56:M59)</f>
        <v>0</v>
      </c>
    </row>
    <row r="63" spans="1:15" x14ac:dyDescent="0.35">
      <c r="A63" s="92" t="s">
        <v>102</v>
      </c>
      <c r="B63" s="92"/>
      <c r="C63" s="92"/>
      <c r="D63" s="11">
        <f>D22+D30+D36+D46+D41+D52+D60</f>
        <v>30</v>
      </c>
      <c r="E63" s="11">
        <f>E22+E30+E36+E46+E41+E52+E60</f>
        <v>15.5</v>
      </c>
      <c r="F63" s="11" t="s">
        <v>56</v>
      </c>
      <c r="G63" s="11" t="s">
        <v>56</v>
      </c>
      <c r="H63" s="11">
        <f t="shared" ref="H63:M63" si="21">H22+H30+H36+H46+H41+H52+H60</f>
        <v>417</v>
      </c>
      <c r="I63" s="11">
        <f t="shared" si="21"/>
        <v>147</v>
      </c>
      <c r="J63" s="11">
        <f t="shared" si="21"/>
        <v>270</v>
      </c>
      <c r="K63" s="11">
        <f t="shared" si="21"/>
        <v>21</v>
      </c>
      <c r="L63" s="11">
        <f t="shared" si="21"/>
        <v>0</v>
      </c>
      <c r="M63" s="11">
        <f t="shared" si="21"/>
        <v>0</v>
      </c>
    </row>
    <row r="64" spans="1:15" x14ac:dyDescent="0.35">
      <c r="A64" s="4"/>
      <c r="B64" s="4"/>
      <c r="C64" s="4"/>
    </row>
    <row r="65" spans="1:13" x14ac:dyDescent="0.35">
      <c r="A65" s="4" t="s">
        <v>64</v>
      </c>
    </row>
    <row r="66" spans="1:13" ht="72" customHeight="1" x14ac:dyDescent="0.35">
      <c r="A66" s="103" t="s">
        <v>40</v>
      </c>
      <c r="B66" s="103" t="s">
        <v>41</v>
      </c>
      <c r="C66" s="93" t="s">
        <v>42</v>
      </c>
      <c r="D66" s="93" t="s">
        <v>43</v>
      </c>
      <c r="E66" s="94" t="s">
        <v>44</v>
      </c>
      <c r="F66" s="93" t="s">
        <v>45</v>
      </c>
      <c r="G66" s="94" t="s">
        <v>46</v>
      </c>
      <c r="H66" s="104" t="s">
        <v>47</v>
      </c>
      <c r="I66" s="104"/>
      <c r="J66" s="104"/>
      <c r="K66" s="104"/>
      <c r="L66" s="97" t="s">
        <v>106</v>
      </c>
      <c r="M66" s="97" t="s">
        <v>21</v>
      </c>
    </row>
    <row r="67" spans="1:13" ht="72" customHeight="1" x14ac:dyDescent="0.35">
      <c r="A67" s="103"/>
      <c r="B67" s="103"/>
      <c r="C67" s="93"/>
      <c r="D67" s="93"/>
      <c r="E67" s="94"/>
      <c r="F67" s="93"/>
      <c r="G67" s="94"/>
      <c r="H67" s="20" t="s">
        <v>48</v>
      </c>
      <c r="I67" s="6" t="s">
        <v>49</v>
      </c>
      <c r="J67" s="6" t="s">
        <v>50</v>
      </c>
      <c r="K67" s="6" t="s">
        <v>87</v>
      </c>
      <c r="L67" s="98"/>
      <c r="M67" s="98"/>
    </row>
    <row r="68" spans="1:13" x14ac:dyDescent="0.35">
      <c r="A68" s="95" t="s">
        <v>51</v>
      </c>
      <c r="B68" s="96"/>
      <c r="C68" s="96"/>
      <c r="D68" s="96"/>
      <c r="E68" s="96"/>
      <c r="F68" s="96"/>
      <c r="G68" s="96"/>
      <c r="H68" s="96"/>
      <c r="I68" s="96"/>
      <c r="J68" s="96"/>
      <c r="K68" s="96"/>
      <c r="L68" s="96"/>
      <c r="M68" s="96"/>
    </row>
    <row r="69" spans="1:13" x14ac:dyDescent="0.35">
      <c r="A69" s="95" t="s">
        <v>59</v>
      </c>
      <c r="B69" s="96"/>
      <c r="C69" s="96"/>
      <c r="D69" s="96"/>
      <c r="E69" s="96"/>
      <c r="F69" s="96"/>
      <c r="G69" s="96"/>
      <c r="H69" s="96"/>
      <c r="I69" s="96"/>
      <c r="J69" s="96"/>
      <c r="K69" s="96"/>
      <c r="L69" s="96"/>
      <c r="M69" s="96"/>
    </row>
    <row r="70" spans="1:13" x14ac:dyDescent="0.35">
      <c r="A70" s="7">
        <v>1</v>
      </c>
      <c r="B70" s="15" t="s">
        <v>109</v>
      </c>
      <c r="C70" s="7" t="s">
        <v>117</v>
      </c>
      <c r="D70" s="16">
        <v>2</v>
      </c>
      <c r="E70" s="7">
        <v>0</v>
      </c>
      <c r="F70" s="9" t="s">
        <v>89</v>
      </c>
      <c r="G70" s="7" t="s">
        <v>54</v>
      </c>
      <c r="H70" s="7">
        <v>30</v>
      </c>
      <c r="I70" s="7">
        <v>30</v>
      </c>
      <c r="J70" s="7">
        <v>0</v>
      </c>
      <c r="K70" s="7">
        <v>2</v>
      </c>
      <c r="L70" s="7">
        <v>0</v>
      </c>
      <c r="M70" s="7">
        <v>0</v>
      </c>
    </row>
    <row r="71" spans="1:13" x14ac:dyDescent="0.35">
      <c r="A71" s="7">
        <v>2</v>
      </c>
      <c r="B71" s="17" t="s">
        <v>5</v>
      </c>
      <c r="C71" s="7" t="s">
        <v>117</v>
      </c>
      <c r="D71" s="16">
        <v>2</v>
      </c>
      <c r="E71" s="7">
        <v>2</v>
      </c>
      <c r="F71" s="9" t="s">
        <v>89</v>
      </c>
      <c r="G71" s="7" t="s">
        <v>54</v>
      </c>
      <c r="H71" s="7">
        <v>30</v>
      </c>
      <c r="I71" s="7">
        <v>0</v>
      </c>
      <c r="J71" s="7">
        <v>30</v>
      </c>
      <c r="K71" s="7">
        <v>2</v>
      </c>
      <c r="L71" s="7">
        <v>0</v>
      </c>
      <c r="M71" s="7">
        <v>0</v>
      </c>
    </row>
    <row r="72" spans="1:13" x14ac:dyDescent="0.35">
      <c r="A72" s="7">
        <v>3</v>
      </c>
      <c r="B72" s="8" t="s">
        <v>6</v>
      </c>
      <c r="C72" s="7" t="s">
        <v>117</v>
      </c>
      <c r="D72" s="16">
        <v>3.5</v>
      </c>
      <c r="E72" s="7">
        <v>3.5</v>
      </c>
      <c r="F72" s="9" t="s">
        <v>89</v>
      </c>
      <c r="G72" s="7" t="s">
        <v>53</v>
      </c>
      <c r="H72" s="7">
        <v>45</v>
      </c>
      <c r="I72" s="7">
        <v>0</v>
      </c>
      <c r="J72" s="7">
        <v>45</v>
      </c>
      <c r="K72" s="7">
        <v>2</v>
      </c>
      <c r="L72" s="7">
        <v>0</v>
      </c>
      <c r="M72" s="7">
        <v>0</v>
      </c>
    </row>
    <row r="73" spans="1:13" x14ac:dyDescent="0.35">
      <c r="A73" s="7">
        <v>4</v>
      </c>
      <c r="B73" s="21" t="s">
        <v>8</v>
      </c>
      <c r="C73" s="7" t="s">
        <v>117</v>
      </c>
      <c r="D73" s="9">
        <v>5</v>
      </c>
      <c r="E73" s="7">
        <v>2</v>
      </c>
      <c r="F73" s="9" t="s">
        <v>90</v>
      </c>
      <c r="G73" s="9" t="s">
        <v>54</v>
      </c>
      <c r="H73" s="9">
        <f t="shared" ref="H73" si="22">I73+J73</f>
        <v>75</v>
      </c>
      <c r="I73" s="9">
        <v>45</v>
      </c>
      <c r="J73" s="9">
        <v>30</v>
      </c>
      <c r="K73" s="9">
        <v>4</v>
      </c>
      <c r="L73" s="7">
        <v>0</v>
      </c>
      <c r="M73" s="7">
        <v>0</v>
      </c>
    </row>
    <row r="74" spans="1:13" x14ac:dyDescent="0.35">
      <c r="A74" s="7">
        <v>5</v>
      </c>
      <c r="B74" s="17" t="s">
        <v>28</v>
      </c>
      <c r="C74" s="7" t="s">
        <v>117</v>
      </c>
      <c r="D74" s="16">
        <v>4.5</v>
      </c>
      <c r="E74" s="7">
        <v>2</v>
      </c>
      <c r="F74" s="16" t="s">
        <v>90</v>
      </c>
      <c r="G74" s="16" t="s">
        <v>54</v>
      </c>
      <c r="H74" s="7">
        <v>60</v>
      </c>
      <c r="I74" s="7">
        <v>30</v>
      </c>
      <c r="J74" s="7">
        <v>30</v>
      </c>
      <c r="K74" s="7">
        <v>4</v>
      </c>
      <c r="L74" s="7">
        <v>0</v>
      </c>
      <c r="M74" s="7">
        <v>0</v>
      </c>
    </row>
    <row r="75" spans="1:13" x14ac:dyDescent="0.35">
      <c r="A75" s="92" t="s">
        <v>55</v>
      </c>
      <c r="B75" s="92"/>
      <c r="C75" s="92"/>
      <c r="D75" s="11">
        <f>SUM(D70:D74)</f>
        <v>17</v>
      </c>
      <c r="E75" s="11">
        <f>SUM(E70:E74)</f>
        <v>9.5</v>
      </c>
      <c r="F75" s="11" t="s">
        <v>56</v>
      </c>
      <c r="G75" s="11" t="s">
        <v>56</v>
      </c>
      <c r="H75" s="11">
        <f>SUM(I75:J75)</f>
        <v>240</v>
      </c>
      <c r="I75" s="11">
        <f t="shared" ref="I75:M75" si="23">SUM(I70:I74)</f>
        <v>105</v>
      </c>
      <c r="J75" s="11">
        <f t="shared" si="23"/>
        <v>135</v>
      </c>
      <c r="K75" s="11">
        <f t="shared" si="23"/>
        <v>14</v>
      </c>
      <c r="L75" s="11">
        <f t="shared" si="23"/>
        <v>0</v>
      </c>
      <c r="M75" s="11">
        <f t="shared" si="23"/>
        <v>0</v>
      </c>
    </row>
    <row r="76" spans="1:13" x14ac:dyDescent="0.35">
      <c r="A76" s="91" t="s">
        <v>57</v>
      </c>
      <c r="B76" s="91"/>
      <c r="C76" s="91"/>
      <c r="D76" s="7" t="s">
        <v>56</v>
      </c>
      <c r="E76" s="7">
        <f>E75</f>
        <v>9.5</v>
      </c>
      <c r="F76" s="7" t="s">
        <v>56</v>
      </c>
      <c r="G76" s="7" t="s">
        <v>56</v>
      </c>
      <c r="H76" s="13">
        <f t="shared" ref="H76:H77" si="24">SUM(I76:J76)</f>
        <v>132</v>
      </c>
      <c r="I76" s="7">
        <v>0</v>
      </c>
      <c r="J76" s="14" cm="1">
        <f t="array" ref="J76">SUMPRODUCT(ROUND(IF(IF(D70:D74&gt;0,IF(J70:J74&gt;0,E70:E74/(J70:J74/H70:H74*D70:D74),0),0)*J70:J74&gt;J70:J74,J70:J74,IF(D70:D74&gt;0,IF(J70:J74&gt;0,E70:E74/(J70:J74/H70:H74*D70:D74),0),0)*J70:J74),0))</f>
        <v>132</v>
      </c>
      <c r="K76" s="14" cm="1">
        <f t="array" ref="K76">SUMPRODUCT(ROUND(IF(D70:D74&gt;0,E70:E74/D70:D74,0)*K70:K74,0))</f>
        <v>8</v>
      </c>
      <c r="L76" s="7">
        <f t="shared" ref="L76:M76" si="25">SUMIF($E70:$E74,"&gt;0",L70:L74)</f>
        <v>0</v>
      </c>
      <c r="M76" s="7">
        <f t="shared" si="25"/>
        <v>0</v>
      </c>
    </row>
    <row r="77" spans="1:13" x14ac:dyDescent="0.35">
      <c r="A77" s="91" t="s">
        <v>58</v>
      </c>
      <c r="B77" s="91"/>
      <c r="C77" s="91"/>
      <c r="D77" s="7">
        <f>SUMIF(G70:G74,"f",D70:D74)</f>
        <v>3.5</v>
      </c>
      <c r="E77" s="7">
        <f>SUMIF(G70:G74,"f",E70:E74)</f>
        <v>3.5</v>
      </c>
      <c r="F77" s="7" t="s">
        <v>56</v>
      </c>
      <c r="G77" s="7" t="s">
        <v>56</v>
      </c>
      <c r="H77" s="7">
        <f t="shared" si="24"/>
        <v>45</v>
      </c>
      <c r="I77" s="7">
        <f t="shared" ref="I77:J77" si="26">SUMIF($G70:$G74,"f",I70:I74)</f>
        <v>0</v>
      </c>
      <c r="J77" s="7">
        <f t="shared" si="26"/>
        <v>45</v>
      </c>
      <c r="K77" s="7">
        <f>SUMIF($G70:$G74,"f",K70:K74)</f>
        <v>2</v>
      </c>
      <c r="L77" s="7">
        <f t="shared" ref="L77:M77" si="27">SUMIF($G70:$G74,"f",L70:L74)</f>
        <v>0</v>
      </c>
      <c r="M77" s="7">
        <f t="shared" si="27"/>
        <v>0</v>
      </c>
    </row>
    <row r="78" spans="1:13" x14ac:dyDescent="0.35">
      <c r="A78" s="95" t="s">
        <v>60</v>
      </c>
      <c r="B78" s="96"/>
      <c r="C78" s="96"/>
      <c r="D78" s="96"/>
      <c r="E78" s="96"/>
      <c r="F78" s="96"/>
      <c r="G78" s="96"/>
      <c r="H78" s="96"/>
      <c r="I78" s="96"/>
      <c r="J78" s="96"/>
      <c r="K78" s="96"/>
      <c r="L78" s="96"/>
      <c r="M78" s="96"/>
    </row>
    <row r="79" spans="1:13" x14ac:dyDescent="0.35">
      <c r="A79" s="7">
        <v>1</v>
      </c>
      <c r="B79" s="8" t="s">
        <v>4</v>
      </c>
      <c r="C79" s="7" t="s">
        <v>117</v>
      </c>
      <c r="D79" s="16">
        <v>4</v>
      </c>
      <c r="E79" s="7">
        <v>2</v>
      </c>
      <c r="F79" s="9" t="s">
        <v>89</v>
      </c>
      <c r="G79" s="7" t="s">
        <v>53</v>
      </c>
      <c r="H79" s="7">
        <f t="shared" ref="H79:H80" si="28">I79+J79</f>
        <v>60</v>
      </c>
      <c r="I79" s="22">
        <v>30</v>
      </c>
      <c r="J79" s="22">
        <v>30</v>
      </c>
      <c r="K79" s="22">
        <v>2</v>
      </c>
      <c r="L79" s="7">
        <v>0</v>
      </c>
      <c r="M79" s="7">
        <v>0</v>
      </c>
    </row>
    <row r="80" spans="1:13" x14ac:dyDescent="0.35">
      <c r="A80" s="7">
        <v>2</v>
      </c>
      <c r="B80" s="8" t="s">
        <v>9</v>
      </c>
      <c r="C80" s="7" t="s">
        <v>117</v>
      </c>
      <c r="D80" s="16">
        <v>4.5</v>
      </c>
      <c r="E80" s="7">
        <v>2</v>
      </c>
      <c r="F80" s="9" t="s">
        <v>90</v>
      </c>
      <c r="G80" s="7" t="s">
        <v>53</v>
      </c>
      <c r="H80" s="7">
        <f t="shared" si="28"/>
        <v>60</v>
      </c>
      <c r="I80" s="9">
        <v>30</v>
      </c>
      <c r="J80" s="9">
        <v>30</v>
      </c>
      <c r="K80" s="9">
        <v>4</v>
      </c>
      <c r="L80" s="7">
        <v>0</v>
      </c>
      <c r="M80" s="7">
        <v>0</v>
      </c>
    </row>
    <row r="81" spans="1:13" x14ac:dyDescent="0.35">
      <c r="A81" s="92" t="s">
        <v>55</v>
      </c>
      <c r="B81" s="92"/>
      <c r="C81" s="92"/>
      <c r="D81" s="11">
        <f>SUM(D79:D80)</f>
        <v>8.5</v>
      </c>
      <c r="E81" s="11">
        <f>SUM(E79:E80)</f>
        <v>4</v>
      </c>
      <c r="F81" s="11" t="s">
        <v>56</v>
      </c>
      <c r="G81" s="11" t="s">
        <v>56</v>
      </c>
      <c r="H81" s="11">
        <f t="shared" ref="H81:M81" si="29">SUM(H79:H80)</f>
        <v>120</v>
      </c>
      <c r="I81" s="11">
        <f t="shared" si="29"/>
        <v>60</v>
      </c>
      <c r="J81" s="11">
        <f t="shared" si="29"/>
        <v>60</v>
      </c>
      <c r="K81" s="11">
        <f t="shared" si="29"/>
        <v>6</v>
      </c>
      <c r="L81" s="11">
        <f t="shared" si="29"/>
        <v>0</v>
      </c>
      <c r="M81" s="11">
        <f t="shared" si="29"/>
        <v>0</v>
      </c>
    </row>
    <row r="82" spans="1:13" x14ac:dyDescent="0.35">
      <c r="A82" s="91" t="s">
        <v>57</v>
      </c>
      <c r="B82" s="91"/>
      <c r="C82" s="91"/>
      <c r="D82" s="7" t="s">
        <v>56</v>
      </c>
      <c r="E82" s="7">
        <f>E81</f>
        <v>4</v>
      </c>
      <c r="F82" s="7" t="s">
        <v>56</v>
      </c>
      <c r="G82" s="7" t="s">
        <v>56</v>
      </c>
      <c r="H82" s="13">
        <f t="shared" ref="H82" si="30">SUM(I82:J82)</f>
        <v>57</v>
      </c>
      <c r="I82" s="7">
        <v>0</v>
      </c>
      <c r="J82" s="14" cm="1">
        <f t="array" ref="J82">SUMPRODUCT(ROUND(IF(IF(D79:D80&gt;0,IF(J79:J80&gt;0,E79:E80/(J79:J80/H79:H80*D79:D80),0),0)*J79:J80&gt;J79:J80,J79:J80,IF(D79:D80&gt;0,IF(J79:J80&gt;0,E79:E80/(J79:J80/H79:H80*D79:D80),0),0)*J79:J80),0))</f>
        <v>57</v>
      </c>
      <c r="K82" s="14" cm="1">
        <f t="array" ref="K82">SUMPRODUCT(ROUND(IF(D79:D80&gt;0,E79:E80/D79:D80,0)*K79:K80,0))</f>
        <v>3</v>
      </c>
      <c r="L82" s="7">
        <f>SUMIF($E79:$E80,"&gt;0",L79:L80)</f>
        <v>0</v>
      </c>
      <c r="M82" s="7">
        <f>SUMIF($E79:$E80,"&gt;0",M79:M80)</f>
        <v>0</v>
      </c>
    </row>
    <row r="83" spans="1:13" x14ac:dyDescent="0.35">
      <c r="A83" s="91" t="s">
        <v>58</v>
      </c>
      <c r="B83" s="91"/>
      <c r="C83" s="91"/>
      <c r="D83" s="7">
        <f>SUMIF(G79:G80,"f",D79:D80)</f>
        <v>8.5</v>
      </c>
      <c r="E83" s="7">
        <f>SUMIF(G79:G80,"f",E79:E80)</f>
        <v>4</v>
      </c>
      <c r="F83" s="7" t="s">
        <v>56</v>
      </c>
      <c r="G83" s="7" t="s">
        <v>56</v>
      </c>
      <c r="H83" s="7">
        <f t="shared" ref="H83:M83" si="31">SUMIF($G79:$G80,"f",H79:H80)</f>
        <v>120</v>
      </c>
      <c r="I83" s="7">
        <f t="shared" si="31"/>
        <v>60</v>
      </c>
      <c r="J83" s="7">
        <f t="shared" si="31"/>
        <v>60</v>
      </c>
      <c r="K83" s="7">
        <f t="shared" si="31"/>
        <v>6</v>
      </c>
      <c r="L83" s="7">
        <f t="shared" si="31"/>
        <v>0</v>
      </c>
      <c r="M83" s="7">
        <f t="shared" si="31"/>
        <v>0</v>
      </c>
    </row>
    <row r="84" spans="1:13" x14ac:dyDescent="0.35">
      <c r="A84" s="95" t="s">
        <v>152</v>
      </c>
      <c r="B84" s="96"/>
      <c r="C84" s="96"/>
      <c r="D84" s="96"/>
      <c r="E84" s="96"/>
      <c r="F84" s="96"/>
      <c r="G84" s="96"/>
      <c r="H84" s="96"/>
      <c r="I84" s="96"/>
      <c r="J84" s="96"/>
      <c r="K84" s="96"/>
      <c r="L84" s="96"/>
      <c r="M84" s="96"/>
    </row>
    <row r="85" spans="1:13" ht="29" x14ac:dyDescent="0.35">
      <c r="A85" s="7">
        <v>1</v>
      </c>
      <c r="B85" s="23" t="s">
        <v>35</v>
      </c>
      <c r="C85" s="7" t="s">
        <v>117</v>
      </c>
      <c r="D85" s="16">
        <v>2.5</v>
      </c>
      <c r="E85" s="7">
        <v>2</v>
      </c>
      <c r="F85" s="9" t="s">
        <v>89</v>
      </c>
      <c r="G85" s="7" t="s">
        <v>53</v>
      </c>
      <c r="H85" s="7">
        <v>30</v>
      </c>
      <c r="I85" s="7">
        <v>0</v>
      </c>
      <c r="J85" s="7">
        <v>30</v>
      </c>
      <c r="K85" s="7">
        <v>2</v>
      </c>
      <c r="L85" s="7">
        <v>0</v>
      </c>
      <c r="M85" s="7">
        <v>0</v>
      </c>
    </row>
    <row r="86" spans="1:13" x14ac:dyDescent="0.35">
      <c r="A86" s="92" t="s">
        <v>55</v>
      </c>
      <c r="B86" s="92"/>
      <c r="C86" s="92"/>
      <c r="D86" s="11">
        <f>SUM(D85:D85)</f>
        <v>2.5</v>
      </c>
      <c r="E86" s="11">
        <f>SUM(E85:E85)</f>
        <v>2</v>
      </c>
      <c r="F86" s="11" t="s">
        <v>56</v>
      </c>
      <c r="G86" s="11" t="s">
        <v>56</v>
      </c>
      <c r="H86" s="11">
        <f t="shared" ref="H86:M86" si="32">SUM(H85:H85)</f>
        <v>30</v>
      </c>
      <c r="I86" s="11">
        <f t="shared" si="32"/>
        <v>0</v>
      </c>
      <c r="J86" s="11">
        <f t="shared" si="32"/>
        <v>30</v>
      </c>
      <c r="K86" s="11">
        <f t="shared" si="32"/>
        <v>2</v>
      </c>
      <c r="L86" s="11">
        <f t="shared" si="32"/>
        <v>0</v>
      </c>
      <c r="M86" s="11">
        <f t="shared" si="32"/>
        <v>0</v>
      </c>
    </row>
    <row r="87" spans="1:13" x14ac:dyDescent="0.35">
      <c r="A87" s="91" t="s">
        <v>57</v>
      </c>
      <c r="B87" s="91"/>
      <c r="C87" s="91"/>
      <c r="D87" s="7" t="s">
        <v>56</v>
      </c>
      <c r="E87" s="7">
        <f>E86</f>
        <v>2</v>
      </c>
      <c r="F87" s="7" t="s">
        <v>56</v>
      </c>
      <c r="G87" s="7" t="s">
        <v>56</v>
      </c>
      <c r="H87" s="13">
        <f t="shared" ref="H87" si="33">SUM(I87:J87)</f>
        <v>24</v>
      </c>
      <c r="I87" s="7">
        <v>0</v>
      </c>
      <c r="J87" s="14" cm="1">
        <f t="array" ref="J87">SUMPRODUCT(ROUND(IF(IF(D85:D85&gt;0,IF(J85:J85&gt;0,E85:E85/(J85:J85/H85:H85*D85:D85),0),0)*J85:J85&gt;J85:J85,J85:J85,IF(D85:D85&gt;0,IF(J85:J85&gt;0,E85:E85/(J85:J85/H85:H85*D85:D85),0),0)*J85:J85),0))</f>
        <v>24</v>
      </c>
      <c r="K87" s="14" cm="1">
        <f t="array" ref="K87">SUMPRODUCT(ROUND(IF(D85:D85&gt;0,E85:E85/D85:D85,0)*K85:K85,0))</f>
        <v>2</v>
      </c>
      <c r="L87" s="7">
        <f>SUMIF($E85:$E85,"&gt;0",L85:L85)</f>
        <v>0</v>
      </c>
      <c r="M87" s="7">
        <f>SUMIF($E85:$E85,"&gt;0",M85:M85)</f>
        <v>0</v>
      </c>
    </row>
    <row r="88" spans="1:13" x14ac:dyDescent="0.35">
      <c r="A88" s="91" t="s">
        <v>58</v>
      </c>
      <c r="B88" s="91"/>
      <c r="C88" s="91"/>
      <c r="D88" s="7">
        <f>SUMIF(G85:G85,"f",D85:D85)</f>
        <v>2.5</v>
      </c>
      <c r="E88" s="7">
        <f>SUMIF(G85:G85,"f",E85:E85)</f>
        <v>2</v>
      </c>
      <c r="F88" s="7" t="s">
        <v>56</v>
      </c>
      <c r="G88" s="7" t="s">
        <v>56</v>
      </c>
      <c r="H88" s="7">
        <f t="shared" ref="H88:M88" si="34">SUMIF($G85:$G85,"f",H85:H85)</f>
        <v>30</v>
      </c>
      <c r="I88" s="7">
        <f t="shared" si="34"/>
        <v>0</v>
      </c>
      <c r="J88" s="7">
        <f t="shared" si="34"/>
        <v>30</v>
      </c>
      <c r="K88" s="7">
        <f t="shared" si="34"/>
        <v>2</v>
      </c>
      <c r="L88" s="7">
        <f t="shared" si="34"/>
        <v>0</v>
      </c>
      <c r="M88" s="7">
        <f t="shared" si="34"/>
        <v>0</v>
      </c>
    </row>
    <row r="89" spans="1:13" x14ac:dyDescent="0.35">
      <c r="A89" s="95" t="s">
        <v>151</v>
      </c>
      <c r="B89" s="96"/>
      <c r="C89" s="96"/>
      <c r="D89" s="96"/>
      <c r="E89" s="96"/>
      <c r="F89" s="96"/>
      <c r="G89" s="96"/>
      <c r="H89" s="96"/>
      <c r="I89" s="96"/>
      <c r="J89" s="96"/>
      <c r="K89" s="96"/>
      <c r="L89" s="96"/>
      <c r="M89" s="96"/>
    </row>
    <row r="90" spans="1:13" x14ac:dyDescent="0.35">
      <c r="A90" s="7">
        <v>1</v>
      </c>
      <c r="B90" s="18" t="s">
        <v>141</v>
      </c>
      <c r="C90" s="7" t="s">
        <v>117</v>
      </c>
      <c r="D90" s="16">
        <v>2</v>
      </c>
      <c r="E90" s="7">
        <v>2</v>
      </c>
      <c r="F90" s="9" t="s">
        <v>89</v>
      </c>
      <c r="G90" s="7" t="s">
        <v>53</v>
      </c>
      <c r="H90" s="7">
        <v>30</v>
      </c>
      <c r="I90" s="16">
        <v>0</v>
      </c>
      <c r="J90" s="16">
        <v>30</v>
      </c>
      <c r="K90" s="16">
        <v>2</v>
      </c>
      <c r="L90" s="7">
        <v>0</v>
      </c>
      <c r="M90" s="7">
        <v>0</v>
      </c>
    </row>
    <row r="91" spans="1:13" x14ac:dyDescent="0.35">
      <c r="A91" s="92" t="s">
        <v>55</v>
      </c>
      <c r="B91" s="92"/>
      <c r="C91" s="92"/>
      <c r="D91" s="11">
        <f>SUM(D90:D90)</f>
        <v>2</v>
      </c>
      <c r="E91" s="11">
        <f>SUM(E90:E90)</f>
        <v>2</v>
      </c>
      <c r="F91" s="11" t="s">
        <v>56</v>
      </c>
      <c r="G91" s="11" t="s">
        <v>56</v>
      </c>
      <c r="H91" s="11">
        <f t="shared" ref="H91:M91" si="35">SUM(H90:H90)</f>
        <v>30</v>
      </c>
      <c r="I91" s="11">
        <f t="shared" si="35"/>
        <v>0</v>
      </c>
      <c r="J91" s="11">
        <f t="shared" si="35"/>
        <v>30</v>
      </c>
      <c r="K91" s="11">
        <f t="shared" si="35"/>
        <v>2</v>
      </c>
      <c r="L91" s="11">
        <f t="shared" si="35"/>
        <v>0</v>
      </c>
      <c r="M91" s="11">
        <f t="shared" si="35"/>
        <v>0</v>
      </c>
    </row>
    <row r="92" spans="1:13" x14ac:dyDescent="0.35">
      <c r="A92" s="91" t="s">
        <v>57</v>
      </c>
      <c r="B92" s="91"/>
      <c r="C92" s="91"/>
      <c r="D92" s="7" t="s">
        <v>56</v>
      </c>
      <c r="E92" s="7">
        <f>E91</f>
        <v>2</v>
      </c>
      <c r="F92" s="7" t="s">
        <v>56</v>
      </c>
      <c r="G92" s="7" t="s">
        <v>56</v>
      </c>
      <c r="H92" s="13">
        <f t="shared" ref="H92" si="36">SUM(I92:J92)</f>
        <v>30</v>
      </c>
      <c r="I92" s="7">
        <v>0</v>
      </c>
      <c r="J92" s="14" cm="1">
        <f t="array" ref="J92">SUMPRODUCT(ROUND(IF(IF(D90:D90&gt;0,IF(J90:J90&gt;0,E90:E90/(J90:J90/H90:H90*D90:D90),0),0)*J90:J90&gt;J90:J90,J90:J90,IF(D90:D90&gt;0,IF(J90:J90&gt;0,E90:E90/(J90:J90/H90:H90*D90:D90),0),0)*J90:J90),0))</f>
        <v>30</v>
      </c>
      <c r="K92" s="14" cm="1">
        <f t="array" ref="K92">SUMPRODUCT(ROUND(IF(D90:D90&gt;0,E90:E90/D90:D90,0)*K90:K90,0))</f>
        <v>2</v>
      </c>
      <c r="L92" s="7">
        <f>SUMIF($E90:$E90,"&gt;0",L90:L90)</f>
        <v>0</v>
      </c>
      <c r="M92" s="7">
        <f>SUMIF($E90:$E90,"&gt;0",M90:M90)</f>
        <v>0</v>
      </c>
    </row>
    <row r="93" spans="1:13" x14ac:dyDescent="0.35">
      <c r="A93" s="91" t="s">
        <v>58</v>
      </c>
      <c r="B93" s="91"/>
      <c r="C93" s="91"/>
      <c r="D93" s="7">
        <f>SUMIF(G90:G90,"f",D90:D90)</f>
        <v>2</v>
      </c>
      <c r="E93" s="7">
        <f>SUMIF(G90:G90,"f",E90:E90)</f>
        <v>2</v>
      </c>
      <c r="F93" s="7" t="s">
        <v>56</v>
      </c>
      <c r="G93" s="7" t="s">
        <v>56</v>
      </c>
      <c r="H93" s="7">
        <f t="shared" ref="H93:M93" si="37">SUMIF($G90:$G90,"f",H90:H90)</f>
        <v>30</v>
      </c>
      <c r="I93" s="7">
        <f t="shared" si="37"/>
        <v>0</v>
      </c>
      <c r="J93" s="7">
        <f t="shared" si="37"/>
        <v>30</v>
      </c>
      <c r="K93" s="7">
        <f t="shared" si="37"/>
        <v>2</v>
      </c>
      <c r="L93" s="7">
        <f t="shared" si="37"/>
        <v>0</v>
      </c>
      <c r="M93" s="7">
        <f t="shared" si="37"/>
        <v>0</v>
      </c>
    </row>
    <row r="94" spans="1:13" x14ac:dyDescent="0.35">
      <c r="A94" s="99" t="s">
        <v>101</v>
      </c>
      <c r="B94" s="100"/>
      <c r="C94" s="102"/>
      <c r="D94" s="11">
        <f>D75+D81+D86+D91</f>
        <v>30</v>
      </c>
      <c r="E94" s="11">
        <f>E75+E81+E86+E91</f>
        <v>17.5</v>
      </c>
      <c r="F94" s="11" t="s">
        <v>56</v>
      </c>
      <c r="G94" s="11" t="s">
        <v>56</v>
      </c>
      <c r="H94" s="11">
        <f t="shared" ref="H94:M94" si="38">H75+H81+H86+H91</f>
        <v>420</v>
      </c>
      <c r="I94" s="11">
        <f t="shared" si="38"/>
        <v>165</v>
      </c>
      <c r="J94" s="11">
        <f t="shared" si="38"/>
        <v>255</v>
      </c>
      <c r="K94" s="11">
        <f t="shared" si="38"/>
        <v>24</v>
      </c>
      <c r="L94" s="11">
        <f t="shared" si="38"/>
        <v>0</v>
      </c>
      <c r="M94" s="11">
        <f t="shared" si="38"/>
        <v>0</v>
      </c>
    </row>
    <row r="95" spans="1:13" x14ac:dyDescent="0.35">
      <c r="A95" s="99" t="s">
        <v>100</v>
      </c>
      <c r="B95" s="100"/>
      <c r="C95" s="102"/>
      <c r="D95" s="11">
        <f>D63+D94</f>
        <v>60</v>
      </c>
      <c r="E95" s="11">
        <f>E63+E94</f>
        <v>33</v>
      </c>
      <c r="F95" s="11" t="s">
        <v>56</v>
      </c>
      <c r="G95" s="11" t="s">
        <v>56</v>
      </c>
      <c r="H95" s="11">
        <f t="shared" ref="H95:M95" si="39">H63+H94</f>
        <v>837</v>
      </c>
      <c r="I95" s="11">
        <f t="shared" si="39"/>
        <v>312</v>
      </c>
      <c r="J95" s="11">
        <f t="shared" si="39"/>
        <v>525</v>
      </c>
      <c r="K95" s="11">
        <f t="shared" si="39"/>
        <v>45</v>
      </c>
      <c r="L95" s="11">
        <f t="shared" si="39"/>
        <v>0</v>
      </c>
      <c r="M95" s="11">
        <f t="shared" si="39"/>
        <v>0</v>
      </c>
    </row>
    <row r="97" spans="1:13" x14ac:dyDescent="0.35">
      <c r="A97" s="4" t="s">
        <v>65</v>
      </c>
    </row>
    <row r="98" spans="1:13" ht="72" customHeight="1" x14ac:dyDescent="0.35">
      <c r="A98" s="103" t="s">
        <v>40</v>
      </c>
      <c r="B98" s="103" t="s">
        <v>41</v>
      </c>
      <c r="C98" s="93" t="s">
        <v>42</v>
      </c>
      <c r="D98" s="93" t="s">
        <v>43</v>
      </c>
      <c r="E98" s="94" t="s">
        <v>44</v>
      </c>
      <c r="F98" s="93" t="s">
        <v>45</v>
      </c>
      <c r="G98" s="94" t="s">
        <v>46</v>
      </c>
      <c r="H98" s="104" t="s">
        <v>47</v>
      </c>
      <c r="I98" s="104"/>
      <c r="J98" s="104"/>
      <c r="K98" s="104"/>
      <c r="L98" s="97" t="s">
        <v>106</v>
      </c>
      <c r="M98" s="97" t="s">
        <v>21</v>
      </c>
    </row>
    <row r="99" spans="1:13" ht="72" customHeight="1" x14ac:dyDescent="0.35">
      <c r="A99" s="103"/>
      <c r="B99" s="103"/>
      <c r="C99" s="93"/>
      <c r="D99" s="93"/>
      <c r="E99" s="94"/>
      <c r="F99" s="93"/>
      <c r="G99" s="94"/>
      <c r="H99" s="20" t="s">
        <v>48</v>
      </c>
      <c r="I99" s="6" t="s">
        <v>49</v>
      </c>
      <c r="J99" s="6" t="s">
        <v>50</v>
      </c>
      <c r="K99" s="6" t="s">
        <v>87</v>
      </c>
      <c r="L99" s="98"/>
      <c r="M99" s="98"/>
    </row>
    <row r="100" spans="1:13" x14ac:dyDescent="0.35">
      <c r="A100" s="95" t="s">
        <v>51</v>
      </c>
      <c r="B100" s="96"/>
      <c r="C100" s="96"/>
      <c r="D100" s="96"/>
      <c r="E100" s="96"/>
      <c r="F100" s="96"/>
      <c r="G100" s="96"/>
      <c r="H100" s="96"/>
      <c r="I100" s="96"/>
      <c r="J100" s="96"/>
      <c r="K100" s="96"/>
      <c r="L100" s="96"/>
      <c r="M100" s="96"/>
    </row>
    <row r="101" spans="1:13" x14ac:dyDescent="0.35">
      <c r="A101" s="95" t="s">
        <v>59</v>
      </c>
      <c r="B101" s="96"/>
      <c r="C101" s="96"/>
      <c r="D101" s="96"/>
      <c r="E101" s="96"/>
      <c r="F101" s="96"/>
      <c r="G101" s="96"/>
      <c r="H101" s="96"/>
      <c r="I101" s="96"/>
      <c r="J101" s="96"/>
      <c r="K101" s="96"/>
      <c r="L101" s="96"/>
      <c r="M101" s="96"/>
    </row>
    <row r="102" spans="1:13" x14ac:dyDescent="0.35">
      <c r="A102" s="7">
        <v>1</v>
      </c>
      <c r="B102" s="8" t="s">
        <v>12</v>
      </c>
      <c r="C102" s="16" t="s">
        <v>118</v>
      </c>
      <c r="D102" s="16">
        <v>1</v>
      </c>
      <c r="E102" s="7">
        <v>0</v>
      </c>
      <c r="F102" s="9" t="s">
        <v>89</v>
      </c>
      <c r="G102" s="9" t="s">
        <v>54</v>
      </c>
      <c r="H102" s="9">
        <f t="shared" ref="H102" si="40">I102+J102</f>
        <v>15</v>
      </c>
      <c r="I102" s="9">
        <v>15</v>
      </c>
      <c r="J102" s="9">
        <v>0</v>
      </c>
      <c r="K102" s="9">
        <v>2</v>
      </c>
      <c r="L102" s="7">
        <v>0</v>
      </c>
      <c r="M102" s="7">
        <v>0</v>
      </c>
    </row>
    <row r="103" spans="1:13" x14ac:dyDescent="0.35">
      <c r="A103" s="7">
        <v>2</v>
      </c>
      <c r="B103" s="8" t="s">
        <v>19</v>
      </c>
      <c r="C103" s="16" t="s">
        <v>118</v>
      </c>
      <c r="D103" s="16">
        <v>4.5</v>
      </c>
      <c r="E103" s="7">
        <v>1</v>
      </c>
      <c r="F103" s="16" t="s">
        <v>90</v>
      </c>
      <c r="G103" s="9" t="s">
        <v>54</v>
      </c>
      <c r="H103" s="9">
        <f t="shared" ref="H103" si="41">I103+J103</f>
        <v>60</v>
      </c>
      <c r="I103" s="22">
        <v>30</v>
      </c>
      <c r="J103" s="7">
        <v>30</v>
      </c>
      <c r="K103" s="7">
        <v>4</v>
      </c>
      <c r="L103" s="7">
        <v>0</v>
      </c>
      <c r="M103" s="7">
        <v>0</v>
      </c>
    </row>
    <row r="104" spans="1:13" x14ac:dyDescent="0.35">
      <c r="A104" s="7">
        <v>3</v>
      </c>
      <c r="B104" s="15" t="s">
        <v>111</v>
      </c>
      <c r="C104" s="16" t="s">
        <v>118</v>
      </c>
      <c r="D104" s="16">
        <v>2</v>
      </c>
      <c r="E104" s="7">
        <v>0</v>
      </c>
      <c r="F104" s="9" t="s">
        <v>89</v>
      </c>
      <c r="G104" s="7" t="s">
        <v>54</v>
      </c>
      <c r="H104" s="7">
        <v>30</v>
      </c>
      <c r="I104" s="7">
        <v>30</v>
      </c>
      <c r="J104" s="7">
        <v>0</v>
      </c>
      <c r="K104" s="7">
        <v>2</v>
      </c>
      <c r="L104" s="7">
        <v>0</v>
      </c>
      <c r="M104" s="7">
        <v>0</v>
      </c>
    </row>
    <row r="105" spans="1:13" x14ac:dyDescent="0.35">
      <c r="A105" s="7">
        <v>4</v>
      </c>
      <c r="B105" s="8" t="s">
        <v>13</v>
      </c>
      <c r="C105" s="16" t="s">
        <v>118</v>
      </c>
      <c r="D105" s="16">
        <v>4.5</v>
      </c>
      <c r="E105" s="7">
        <v>2</v>
      </c>
      <c r="F105" s="9" t="s">
        <v>90</v>
      </c>
      <c r="G105" s="7" t="s">
        <v>53</v>
      </c>
      <c r="H105" s="7">
        <v>60</v>
      </c>
      <c r="I105" s="9">
        <v>30</v>
      </c>
      <c r="J105" s="9">
        <v>30</v>
      </c>
      <c r="K105" s="9">
        <v>4</v>
      </c>
      <c r="L105" s="7">
        <v>0</v>
      </c>
      <c r="M105" s="7">
        <v>0</v>
      </c>
    </row>
    <row r="106" spans="1:13" x14ac:dyDescent="0.35">
      <c r="A106" s="7">
        <v>5</v>
      </c>
      <c r="B106" s="17" t="s">
        <v>17</v>
      </c>
      <c r="C106" s="16" t="s">
        <v>118</v>
      </c>
      <c r="D106" s="16">
        <v>3.5</v>
      </c>
      <c r="E106" s="7">
        <v>3.5</v>
      </c>
      <c r="F106" s="9" t="s">
        <v>89</v>
      </c>
      <c r="G106" s="7" t="s">
        <v>53</v>
      </c>
      <c r="H106" s="7">
        <v>45</v>
      </c>
      <c r="I106" s="22">
        <v>0</v>
      </c>
      <c r="J106" s="22">
        <v>45</v>
      </c>
      <c r="K106" s="22">
        <v>2</v>
      </c>
      <c r="L106" s="7">
        <v>0</v>
      </c>
      <c r="M106" s="7">
        <v>0</v>
      </c>
    </row>
    <row r="107" spans="1:13" x14ac:dyDescent="0.35">
      <c r="A107" s="92" t="s">
        <v>55</v>
      </c>
      <c r="B107" s="92"/>
      <c r="C107" s="92"/>
      <c r="D107" s="11">
        <f>SUM(D102:D106)</f>
        <v>15.5</v>
      </c>
      <c r="E107" s="11">
        <f>SUM(E102:E106)</f>
        <v>6.5</v>
      </c>
      <c r="F107" s="11" t="s">
        <v>56</v>
      </c>
      <c r="G107" s="11" t="s">
        <v>56</v>
      </c>
      <c r="H107" s="11">
        <f>SUM(I107:J107)</f>
        <v>210</v>
      </c>
      <c r="I107" s="11">
        <f>SUM(I102:I106)</f>
        <v>105</v>
      </c>
      <c r="J107" s="11">
        <f>SUM(J102:J106)</f>
        <v>105</v>
      </c>
      <c r="K107" s="11">
        <f>SUM(K102:K106)</f>
        <v>14</v>
      </c>
      <c r="L107" s="11">
        <f>SUM(L102:L106)</f>
        <v>0</v>
      </c>
      <c r="M107" s="11">
        <f>SUM(M102:M106)</f>
        <v>0</v>
      </c>
    </row>
    <row r="108" spans="1:13" x14ac:dyDescent="0.35">
      <c r="A108" s="91" t="s">
        <v>57</v>
      </c>
      <c r="B108" s="91"/>
      <c r="C108" s="91"/>
      <c r="D108" s="7" t="s">
        <v>56</v>
      </c>
      <c r="E108" s="7">
        <f>E107</f>
        <v>6.5</v>
      </c>
      <c r="F108" s="7" t="s">
        <v>56</v>
      </c>
      <c r="G108" s="7" t="s">
        <v>56</v>
      </c>
      <c r="H108" s="13">
        <f t="shared" ref="H108:H109" si="42">SUM(I108:J108)</f>
        <v>85</v>
      </c>
      <c r="I108" s="7">
        <v>0</v>
      </c>
      <c r="J108" s="14" cm="1">
        <f t="array" ref="J108">SUMPRODUCT(ROUND(IF(IF(J102:J106&gt;0,E102:E106/(J102:J106/H102:H106*D102:D106),0)*J102:J106&gt;J102:J106,J102:J106,IF(J102:J106&gt;0,E102:E106/(J102:J106/H102:H106*D102:D106),0)*J102:J106),0))</f>
        <v>85</v>
      </c>
      <c r="K108" s="14" cm="1">
        <f t="array" ref="K108">SUMPRODUCT(ROUND(IF(K102:K106&gt;0,E102:E106/D102:D106,0)*K102:K106,0))</f>
        <v>5</v>
      </c>
      <c r="L108" s="7">
        <f>SUMIF($E102:$E106,"&gt;0",L102:L106)</f>
        <v>0</v>
      </c>
      <c r="M108" s="7">
        <f>SUMIF($E102:$E106,"&gt;0",M102:M106)</f>
        <v>0</v>
      </c>
    </row>
    <row r="109" spans="1:13" x14ac:dyDescent="0.35">
      <c r="A109" s="91" t="s">
        <v>58</v>
      </c>
      <c r="B109" s="91"/>
      <c r="C109" s="91"/>
      <c r="D109" s="7">
        <f>SUMIF(G102:G106,"f",D102:D106)</f>
        <v>8</v>
      </c>
      <c r="E109" s="7">
        <f>SUMIF(G102:G106,"f",E102:E106)</f>
        <v>5.5</v>
      </c>
      <c r="F109" s="7" t="s">
        <v>56</v>
      </c>
      <c r="G109" s="7" t="s">
        <v>56</v>
      </c>
      <c r="H109" s="7">
        <f t="shared" si="42"/>
        <v>105</v>
      </c>
      <c r="I109" s="7">
        <f>SUMIF($G102:$G106,"f",I102:I106)</f>
        <v>30</v>
      </c>
      <c r="J109" s="7">
        <f>SUMIF($G102:$G106,"f",J102:J106)</f>
        <v>75</v>
      </c>
      <c r="K109" s="7">
        <f>SUMIF($G102:$G106,"f",K102:K106)</f>
        <v>6</v>
      </c>
      <c r="L109" s="7">
        <f>SUMIF($G102:$G106,"f",L102:L106)</f>
        <v>0</v>
      </c>
      <c r="M109" s="7">
        <f>SUMIF($G102:$G106,"f",M102:M106)</f>
        <v>0</v>
      </c>
    </row>
    <row r="110" spans="1:13" x14ac:dyDescent="0.35">
      <c r="A110" s="99" t="s">
        <v>60</v>
      </c>
      <c r="B110" s="100"/>
      <c r="C110" s="100"/>
      <c r="D110" s="100"/>
      <c r="E110" s="100"/>
      <c r="F110" s="100"/>
      <c r="G110" s="100"/>
      <c r="H110" s="100"/>
      <c r="I110" s="101"/>
      <c r="J110" s="101"/>
      <c r="K110" s="101"/>
      <c r="L110" s="100"/>
    </row>
    <row r="111" spans="1:13" x14ac:dyDescent="0.35">
      <c r="A111" s="7">
        <v>1</v>
      </c>
      <c r="B111" s="8" t="s">
        <v>27</v>
      </c>
      <c r="C111" s="16" t="s">
        <v>118</v>
      </c>
      <c r="D111" s="16">
        <v>3</v>
      </c>
      <c r="E111" s="7">
        <v>3</v>
      </c>
      <c r="F111" s="9" t="s">
        <v>89</v>
      </c>
      <c r="G111" s="7" t="s">
        <v>53</v>
      </c>
      <c r="H111" s="7">
        <f t="shared" ref="H111" si="43">I111+J111</f>
        <v>45</v>
      </c>
      <c r="I111" s="22">
        <v>0</v>
      </c>
      <c r="J111" s="22">
        <v>45</v>
      </c>
      <c r="K111" s="22">
        <v>2</v>
      </c>
      <c r="L111" s="7">
        <v>0</v>
      </c>
      <c r="M111" s="7">
        <v>0</v>
      </c>
    </row>
    <row r="112" spans="1:13" x14ac:dyDescent="0.35">
      <c r="A112" s="7">
        <v>2</v>
      </c>
      <c r="B112" s="17" t="s">
        <v>16</v>
      </c>
      <c r="C112" s="16" t="s">
        <v>118</v>
      </c>
      <c r="D112" s="16">
        <v>4.5</v>
      </c>
      <c r="E112" s="7">
        <v>2</v>
      </c>
      <c r="F112" s="9" t="s">
        <v>89</v>
      </c>
      <c r="G112" s="7" t="s">
        <v>53</v>
      </c>
      <c r="H112" s="7">
        <v>60</v>
      </c>
      <c r="I112" s="9">
        <v>30</v>
      </c>
      <c r="J112" s="9">
        <v>30</v>
      </c>
      <c r="K112" s="9">
        <v>2</v>
      </c>
      <c r="L112" s="7">
        <v>0</v>
      </c>
      <c r="M112" s="7">
        <v>0</v>
      </c>
    </row>
    <row r="113" spans="1:13" x14ac:dyDescent="0.35">
      <c r="A113" s="92" t="s">
        <v>55</v>
      </c>
      <c r="B113" s="92"/>
      <c r="C113" s="92"/>
      <c r="D113" s="11">
        <f>SUM(D111:D112)</f>
        <v>7.5</v>
      </c>
      <c r="E113" s="11">
        <f>SUM(E111:E112)</f>
        <v>5</v>
      </c>
      <c r="F113" s="11" t="s">
        <v>56</v>
      </c>
      <c r="G113" s="11" t="s">
        <v>56</v>
      </c>
      <c r="H113" s="11">
        <f>SUM(I113:J113)</f>
        <v>105</v>
      </c>
      <c r="I113" s="11">
        <f>SUM(I111:I112)</f>
        <v>30</v>
      </c>
      <c r="J113" s="11">
        <f>SUM(J111:J112)</f>
        <v>75</v>
      </c>
      <c r="K113" s="11">
        <f>SUM(K111:K112)</f>
        <v>4</v>
      </c>
      <c r="L113" s="11">
        <f>SUM(L111:L112)</f>
        <v>0</v>
      </c>
      <c r="M113" s="11">
        <f>SUM(M111:M112)</f>
        <v>0</v>
      </c>
    </row>
    <row r="114" spans="1:13" x14ac:dyDescent="0.35">
      <c r="A114" s="91" t="s">
        <v>57</v>
      </c>
      <c r="B114" s="91"/>
      <c r="C114" s="91"/>
      <c r="D114" s="7" t="s">
        <v>56</v>
      </c>
      <c r="E114" s="7">
        <f>E113</f>
        <v>5</v>
      </c>
      <c r="F114" s="7" t="s">
        <v>56</v>
      </c>
      <c r="G114" s="7" t="s">
        <v>56</v>
      </c>
      <c r="H114" s="13">
        <f t="shared" ref="H114" si="44">SUM(I114:J114)</f>
        <v>72</v>
      </c>
      <c r="I114" s="7">
        <v>0</v>
      </c>
      <c r="J114" s="14" cm="1">
        <f t="array" ref="J114">SUMPRODUCT(ROUND(IF(IF(J111:J112&gt;0,E111:E112/(J111:J112/H111:H112*D111:D112),0)*J111:J112&gt;J111:J112,J111:J112,IF(J111:J112&gt;0,E111:E112/(J111:J112/H111:H112*D111:D112),0)*J111:J112),0))</f>
        <v>72</v>
      </c>
      <c r="K114" s="14" cm="1">
        <f t="array" ref="K114">SUMPRODUCT(ROUND(IF(K111:K112&gt;0,E111:E112/D111:D112,0)*K111:K112,0))</f>
        <v>3</v>
      </c>
      <c r="L114" s="7">
        <f>SUMIF($E111:$E112,"&gt;0",L111:L112)</f>
        <v>0</v>
      </c>
      <c r="M114" s="7">
        <f>SUMIF($E111:$E112,"&gt;0",M111:M112)</f>
        <v>0</v>
      </c>
    </row>
    <row r="115" spans="1:13" x14ac:dyDescent="0.35">
      <c r="A115" s="91" t="s">
        <v>58</v>
      </c>
      <c r="B115" s="91"/>
      <c r="C115" s="91"/>
      <c r="D115" s="7">
        <f>SUMIF(G111:G112,"f",D111:D112)</f>
        <v>7.5</v>
      </c>
      <c r="E115" s="7">
        <f>SUMIF(G111:G112,"f",E111:E112)</f>
        <v>5</v>
      </c>
      <c r="F115" s="7" t="s">
        <v>56</v>
      </c>
      <c r="G115" s="7" t="s">
        <v>56</v>
      </c>
      <c r="H115" s="7">
        <f t="shared" ref="H115:M115" si="45">SUMIF($G111:$G112,"f",H111:H112)</f>
        <v>105</v>
      </c>
      <c r="I115" s="7">
        <f t="shared" si="45"/>
        <v>30</v>
      </c>
      <c r="J115" s="7">
        <f t="shared" si="45"/>
        <v>75</v>
      </c>
      <c r="K115" s="7">
        <f t="shared" si="45"/>
        <v>4</v>
      </c>
      <c r="L115" s="7">
        <f t="shared" si="45"/>
        <v>0</v>
      </c>
      <c r="M115" s="7">
        <f t="shared" si="45"/>
        <v>0</v>
      </c>
    </row>
    <row r="116" spans="1:13" x14ac:dyDescent="0.35">
      <c r="A116" s="95" t="s">
        <v>151</v>
      </c>
      <c r="B116" s="96"/>
      <c r="C116" s="96"/>
      <c r="D116" s="96"/>
      <c r="E116" s="96"/>
      <c r="F116" s="96"/>
      <c r="G116" s="96"/>
      <c r="H116" s="96"/>
      <c r="I116" s="96"/>
      <c r="J116" s="96"/>
      <c r="K116" s="96"/>
      <c r="L116" s="96"/>
      <c r="M116" s="96"/>
    </row>
    <row r="117" spans="1:13" ht="29" x14ac:dyDescent="0.35">
      <c r="A117" s="7">
        <v>1</v>
      </c>
      <c r="B117" s="23" t="s">
        <v>36</v>
      </c>
      <c r="C117" s="16" t="s">
        <v>118</v>
      </c>
      <c r="D117" s="16">
        <v>2.5</v>
      </c>
      <c r="E117" s="7">
        <v>2</v>
      </c>
      <c r="F117" s="9" t="s">
        <v>89</v>
      </c>
      <c r="G117" s="7" t="s">
        <v>53</v>
      </c>
      <c r="H117" s="7">
        <v>30</v>
      </c>
      <c r="I117" s="9">
        <v>0</v>
      </c>
      <c r="J117" s="9">
        <v>30</v>
      </c>
      <c r="K117" s="9">
        <v>2</v>
      </c>
      <c r="L117" s="7">
        <v>0</v>
      </c>
      <c r="M117" s="7">
        <v>0</v>
      </c>
    </row>
    <row r="118" spans="1:13" x14ac:dyDescent="0.35">
      <c r="A118" s="92" t="s">
        <v>55</v>
      </c>
      <c r="B118" s="92"/>
      <c r="C118" s="92"/>
      <c r="D118" s="11">
        <f>SUM(D117:D117)</f>
        <v>2.5</v>
      </c>
      <c r="E118" s="11">
        <f>SUM(E117:E117)</f>
        <v>2</v>
      </c>
      <c r="F118" s="11" t="s">
        <v>56</v>
      </c>
      <c r="G118" s="11" t="s">
        <v>56</v>
      </c>
      <c r="H118" s="11">
        <f>SUM(I118:J118)</f>
        <v>30</v>
      </c>
      <c r="I118" s="11">
        <f>SUM(I117:I117)</f>
        <v>0</v>
      </c>
      <c r="J118" s="11">
        <f>SUM(J117:J117)</f>
        <v>30</v>
      </c>
      <c r="K118" s="11">
        <f>SUM(K117:K117)</f>
        <v>2</v>
      </c>
      <c r="L118" s="11">
        <f>SUM(L117:L117)</f>
        <v>0</v>
      </c>
      <c r="M118" s="11">
        <f>SUM(M117:M117)</f>
        <v>0</v>
      </c>
    </row>
    <row r="119" spans="1:13" x14ac:dyDescent="0.35">
      <c r="A119" s="91" t="s">
        <v>57</v>
      </c>
      <c r="B119" s="91"/>
      <c r="C119" s="91"/>
      <c r="D119" s="7" t="s">
        <v>56</v>
      </c>
      <c r="E119" s="7">
        <f>E118</f>
        <v>2</v>
      </c>
      <c r="F119" s="7" t="s">
        <v>56</v>
      </c>
      <c r="G119" s="7" t="s">
        <v>56</v>
      </c>
      <c r="H119" s="13">
        <f t="shared" ref="H119" si="46">SUM(I119:J119)</f>
        <v>24</v>
      </c>
      <c r="I119" s="7">
        <v>0</v>
      </c>
      <c r="J119" s="14" cm="1">
        <f t="array" ref="J119">SUMPRODUCT(ROUND(IF(IF(J117:J117&gt;0,E117:E117/(J117:J117/H117:H117*D117:D117),0)*J117:J117&gt;J117:J117,J117:J117,IF(J117:J117&gt;0,E117:E117/(J117:J117/H117:H117*D117:D117),0)*J117:J117),0))</f>
        <v>24</v>
      </c>
      <c r="K119" s="14" cm="1">
        <f t="array" ref="K119">SUMPRODUCT(ROUND(IF(K117:K117&gt;0,E117:E117/D117:D117,0)*K117:K117,0))</f>
        <v>2</v>
      </c>
      <c r="L119" s="7">
        <f>SUMIF($E117:$E117,"&gt;0",L117:L117)</f>
        <v>0</v>
      </c>
      <c r="M119" s="7">
        <f>SUMIF($E117:$E117,"&gt;0",M117:M117)</f>
        <v>0</v>
      </c>
    </row>
    <row r="120" spans="1:13" x14ac:dyDescent="0.35">
      <c r="A120" s="91" t="s">
        <v>58</v>
      </c>
      <c r="B120" s="91"/>
      <c r="C120" s="91"/>
      <c r="D120" s="7">
        <f>SUMIF(G117:G117,"f",D117:D117)</f>
        <v>2.5</v>
      </c>
      <c r="E120" s="7">
        <f>SUMIF(G117:G117,"f",E117:E117)</f>
        <v>2</v>
      </c>
      <c r="F120" s="7" t="s">
        <v>56</v>
      </c>
      <c r="G120" s="7" t="s">
        <v>56</v>
      </c>
      <c r="H120" s="7">
        <f t="shared" ref="H120:M120" si="47">SUMIF($G117:$G117,"f",H117:H117)</f>
        <v>30</v>
      </c>
      <c r="I120" s="7">
        <f t="shared" si="47"/>
        <v>0</v>
      </c>
      <c r="J120" s="7">
        <f t="shared" si="47"/>
        <v>30</v>
      </c>
      <c r="K120" s="7">
        <f t="shared" si="47"/>
        <v>2</v>
      </c>
      <c r="L120" s="7">
        <f t="shared" si="47"/>
        <v>0</v>
      </c>
      <c r="M120" s="7">
        <f t="shared" si="47"/>
        <v>0</v>
      </c>
    </row>
    <row r="121" spans="1:13" x14ac:dyDescent="0.35">
      <c r="A121" s="95" t="s">
        <v>139</v>
      </c>
      <c r="B121" s="96"/>
      <c r="C121" s="96"/>
      <c r="D121" s="96"/>
      <c r="E121" s="96"/>
      <c r="F121" s="96"/>
      <c r="G121" s="96"/>
      <c r="H121" s="96"/>
      <c r="I121" s="96"/>
      <c r="J121" s="96"/>
      <c r="K121" s="96"/>
      <c r="L121" s="96"/>
      <c r="M121" s="96"/>
    </row>
    <row r="122" spans="1:13" x14ac:dyDescent="0.35">
      <c r="A122" s="7">
        <v>1</v>
      </c>
      <c r="B122" s="8" t="s">
        <v>129</v>
      </c>
      <c r="C122" s="16" t="s">
        <v>118</v>
      </c>
      <c r="D122" s="7">
        <v>4.5</v>
      </c>
      <c r="E122" s="7">
        <v>2</v>
      </c>
      <c r="F122" s="9" t="s">
        <v>89</v>
      </c>
      <c r="G122" s="7" t="s">
        <v>54</v>
      </c>
      <c r="H122" s="7">
        <v>60</v>
      </c>
      <c r="I122" s="22">
        <v>30</v>
      </c>
      <c r="J122" s="22">
        <v>30</v>
      </c>
      <c r="K122" s="22">
        <v>2</v>
      </c>
      <c r="L122" s="7">
        <v>0</v>
      </c>
      <c r="M122" s="7">
        <v>0</v>
      </c>
    </row>
    <row r="123" spans="1:13" x14ac:dyDescent="0.35">
      <c r="A123" s="92" t="s">
        <v>55</v>
      </c>
      <c r="B123" s="92"/>
      <c r="C123" s="92"/>
      <c r="D123" s="11">
        <f>SUM(D122:D122)</f>
        <v>4.5</v>
      </c>
      <c r="E123" s="11">
        <f>SUM(E122:E122)</f>
        <v>2</v>
      </c>
      <c r="F123" s="11" t="s">
        <v>56</v>
      </c>
      <c r="G123" s="11" t="s">
        <v>56</v>
      </c>
      <c r="H123" s="11">
        <f>SUM(I123:J123)</f>
        <v>60</v>
      </c>
      <c r="I123" s="11">
        <f>SUM(I122:I122)</f>
        <v>30</v>
      </c>
      <c r="J123" s="11">
        <f>SUM(J122:J122)</f>
        <v>30</v>
      </c>
      <c r="K123" s="11">
        <f>SUM(K122:K122)</f>
        <v>2</v>
      </c>
      <c r="L123" s="11">
        <f>SUM(L122:L122)</f>
        <v>0</v>
      </c>
      <c r="M123" s="11">
        <f>SUM(M122:M122)</f>
        <v>0</v>
      </c>
    </row>
    <row r="124" spans="1:13" x14ac:dyDescent="0.35">
      <c r="A124" s="91" t="s">
        <v>57</v>
      </c>
      <c r="B124" s="91"/>
      <c r="C124" s="91"/>
      <c r="D124" s="7" t="s">
        <v>56</v>
      </c>
      <c r="E124" s="7">
        <f>E123</f>
        <v>2</v>
      </c>
      <c r="F124" s="7" t="s">
        <v>56</v>
      </c>
      <c r="G124" s="7" t="s">
        <v>56</v>
      </c>
      <c r="H124" s="13">
        <f t="shared" ref="H124" si="48">SUM(I124:J124)</f>
        <v>27</v>
      </c>
      <c r="I124" s="7">
        <v>0</v>
      </c>
      <c r="J124" s="14">
        <f>SUMPRODUCT(ROUND(IF(IF(J122&gt;0,E122/(J122/H122*D122),0)*J122&gt;J122,J122,IF(J122&gt;0,E122/(J122/H122*D122),0)*J122),0))</f>
        <v>27</v>
      </c>
      <c r="K124" s="14">
        <f>SUMPRODUCT(ROUND(IF(K122&gt;0,E122/D122,0)*K122,0))</f>
        <v>1</v>
      </c>
      <c r="L124" s="7">
        <f>SUMIF($E122:$E122,"&gt;0",L122:L122)</f>
        <v>0</v>
      </c>
      <c r="M124" s="7">
        <f>SUMIF($E122:$E122,"&gt;0",M122:M122)</f>
        <v>0</v>
      </c>
    </row>
    <row r="125" spans="1:13" x14ac:dyDescent="0.35">
      <c r="A125" s="91" t="s">
        <v>58</v>
      </c>
      <c r="B125" s="91"/>
      <c r="C125" s="91"/>
      <c r="D125" s="7">
        <f>SUMIF(G122:G122,"f",D122:D122)</f>
        <v>0</v>
      </c>
      <c r="E125" s="7">
        <f>SUMIF(G122:G122,"f",E122:E122)</f>
        <v>0</v>
      </c>
      <c r="F125" s="7" t="s">
        <v>56</v>
      </c>
      <c r="G125" s="7" t="s">
        <v>56</v>
      </c>
      <c r="H125" s="7">
        <f t="shared" ref="H125:M125" si="49">SUMIF($G122:$G122,"f",H122:H122)</f>
        <v>0</v>
      </c>
      <c r="I125" s="7">
        <f t="shared" si="49"/>
        <v>0</v>
      </c>
      <c r="J125" s="7">
        <f t="shared" si="49"/>
        <v>0</v>
      </c>
      <c r="K125" s="7">
        <f t="shared" si="49"/>
        <v>0</v>
      </c>
      <c r="L125" s="7">
        <f t="shared" si="49"/>
        <v>0</v>
      </c>
      <c r="M125" s="7">
        <f t="shared" si="49"/>
        <v>0</v>
      </c>
    </row>
    <row r="126" spans="1:13" x14ac:dyDescent="0.35">
      <c r="A126" s="92" t="s">
        <v>99</v>
      </c>
      <c r="B126" s="92"/>
      <c r="C126" s="92"/>
      <c r="D126" s="11">
        <f>D107+D113+D118+D123</f>
        <v>30</v>
      </c>
      <c r="E126" s="11">
        <f>E107+E113+E118+E123</f>
        <v>15.5</v>
      </c>
      <c r="F126" s="11" t="s">
        <v>56</v>
      </c>
      <c r="G126" s="11" t="s">
        <v>56</v>
      </c>
      <c r="H126" s="11">
        <f t="shared" ref="H126:M126" si="50">H107+H113+H118+H123</f>
        <v>405</v>
      </c>
      <c r="I126" s="11">
        <f t="shared" si="50"/>
        <v>165</v>
      </c>
      <c r="J126" s="11">
        <f t="shared" si="50"/>
        <v>240</v>
      </c>
      <c r="K126" s="11">
        <f t="shared" si="50"/>
        <v>22</v>
      </c>
      <c r="L126" s="11">
        <f t="shared" si="50"/>
        <v>0</v>
      </c>
      <c r="M126" s="11">
        <f t="shared" si="50"/>
        <v>0</v>
      </c>
    </row>
    <row r="128" spans="1:13" x14ac:dyDescent="0.35">
      <c r="A128" s="4" t="s">
        <v>66</v>
      </c>
    </row>
    <row r="129" spans="1:13" ht="72" customHeight="1" x14ac:dyDescent="0.35">
      <c r="A129" s="103" t="s">
        <v>40</v>
      </c>
      <c r="B129" s="103" t="s">
        <v>41</v>
      </c>
      <c r="C129" s="93" t="s">
        <v>42</v>
      </c>
      <c r="D129" s="93" t="s">
        <v>43</v>
      </c>
      <c r="E129" s="94" t="s">
        <v>44</v>
      </c>
      <c r="F129" s="93" t="s">
        <v>45</v>
      </c>
      <c r="G129" s="94" t="s">
        <v>46</v>
      </c>
      <c r="H129" s="104" t="s">
        <v>47</v>
      </c>
      <c r="I129" s="104"/>
      <c r="J129" s="104"/>
      <c r="K129" s="104"/>
      <c r="L129" s="97" t="s">
        <v>106</v>
      </c>
      <c r="M129" s="97" t="s">
        <v>21</v>
      </c>
    </row>
    <row r="130" spans="1:13" ht="72" customHeight="1" x14ac:dyDescent="0.35">
      <c r="A130" s="103"/>
      <c r="B130" s="103"/>
      <c r="C130" s="93"/>
      <c r="D130" s="93"/>
      <c r="E130" s="94"/>
      <c r="F130" s="93"/>
      <c r="G130" s="94"/>
      <c r="H130" s="20" t="s">
        <v>48</v>
      </c>
      <c r="I130" s="6" t="s">
        <v>49</v>
      </c>
      <c r="J130" s="6" t="s">
        <v>50</v>
      </c>
      <c r="K130" s="6" t="s">
        <v>87</v>
      </c>
      <c r="L130" s="98"/>
      <c r="M130" s="98"/>
    </row>
    <row r="131" spans="1:13" x14ac:dyDescent="0.35">
      <c r="A131" s="95" t="s">
        <v>51</v>
      </c>
      <c r="B131" s="96"/>
      <c r="C131" s="96"/>
      <c r="D131" s="96"/>
      <c r="E131" s="96"/>
      <c r="F131" s="96"/>
      <c r="G131" s="96"/>
      <c r="H131" s="96"/>
      <c r="I131" s="96"/>
      <c r="J131" s="96"/>
      <c r="K131" s="96"/>
      <c r="L131" s="96"/>
      <c r="M131" s="96"/>
    </row>
    <row r="132" spans="1:13" x14ac:dyDescent="0.35">
      <c r="A132" s="95" t="s">
        <v>59</v>
      </c>
      <c r="B132" s="96"/>
      <c r="C132" s="96"/>
      <c r="D132" s="96"/>
      <c r="E132" s="96"/>
      <c r="F132" s="96"/>
      <c r="G132" s="96"/>
      <c r="H132" s="96"/>
      <c r="I132" s="96"/>
      <c r="J132" s="96"/>
      <c r="K132" s="96"/>
      <c r="L132" s="96"/>
      <c r="M132" s="96"/>
    </row>
    <row r="133" spans="1:13" x14ac:dyDescent="0.35">
      <c r="A133" s="7">
        <v>1</v>
      </c>
      <c r="B133" s="12" t="s">
        <v>21</v>
      </c>
      <c r="C133" s="24" t="s">
        <v>119</v>
      </c>
      <c r="D133" s="9">
        <v>20</v>
      </c>
      <c r="E133" s="7">
        <v>10</v>
      </c>
      <c r="F133" s="9" t="s">
        <v>91</v>
      </c>
      <c r="G133" s="7" t="s">
        <v>53</v>
      </c>
      <c r="H133" s="7">
        <f>I133+J133</f>
        <v>0</v>
      </c>
      <c r="I133" s="9">
        <v>0</v>
      </c>
      <c r="J133" s="9">
        <v>0</v>
      </c>
      <c r="K133" s="9">
        <v>0</v>
      </c>
      <c r="L133" s="7">
        <v>0</v>
      </c>
      <c r="M133" s="7">
        <v>200</v>
      </c>
    </row>
    <row r="134" spans="1:13" x14ac:dyDescent="0.35">
      <c r="A134" s="7">
        <v>2</v>
      </c>
      <c r="B134" s="8" t="s">
        <v>131</v>
      </c>
      <c r="C134" s="24" t="s">
        <v>119</v>
      </c>
      <c r="D134" s="9">
        <v>2</v>
      </c>
      <c r="E134" s="7">
        <v>0</v>
      </c>
      <c r="F134" s="9" t="s">
        <v>89</v>
      </c>
      <c r="G134" s="7" t="s">
        <v>53</v>
      </c>
      <c r="H134" s="7">
        <f>I134+J134</f>
        <v>30</v>
      </c>
      <c r="I134" s="16">
        <v>30</v>
      </c>
      <c r="J134" s="16">
        <v>0</v>
      </c>
      <c r="K134" s="16">
        <v>2</v>
      </c>
      <c r="L134" s="7">
        <v>0</v>
      </c>
      <c r="M134" s="7">
        <v>0</v>
      </c>
    </row>
    <row r="135" spans="1:13" x14ac:dyDescent="0.35">
      <c r="A135" s="7">
        <v>3</v>
      </c>
      <c r="B135" s="8" t="s">
        <v>20</v>
      </c>
      <c r="C135" s="24" t="s">
        <v>119</v>
      </c>
      <c r="D135" s="16">
        <v>3.5</v>
      </c>
      <c r="E135" s="7">
        <v>3.5</v>
      </c>
      <c r="F135" s="9" t="s">
        <v>89</v>
      </c>
      <c r="G135" s="7" t="s">
        <v>53</v>
      </c>
      <c r="H135" s="7">
        <f>I135+J135</f>
        <v>45</v>
      </c>
      <c r="I135" s="9">
        <v>0</v>
      </c>
      <c r="J135" s="9">
        <v>45</v>
      </c>
      <c r="K135" s="9">
        <v>2</v>
      </c>
      <c r="L135" s="7">
        <v>0</v>
      </c>
      <c r="M135" s="7">
        <v>0</v>
      </c>
    </row>
    <row r="136" spans="1:13" x14ac:dyDescent="0.35">
      <c r="A136" s="92" t="s">
        <v>55</v>
      </c>
      <c r="B136" s="92"/>
      <c r="C136" s="92"/>
      <c r="D136" s="11">
        <f>SUM(D133:D135)</f>
        <v>25.5</v>
      </c>
      <c r="E136" s="11">
        <f>SUM(E133:E135)</f>
        <v>13.5</v>
      </c>
      <c r="F136" s="11" t="s">
        <v>56</v>
      </c>
      <c r="G136" s="11" t="s">
        <v>56</v>
      </c>
      <c r="H136" s="11">
        <f>SUM(I136:J136)</f>
        <v>75</v>
      </c>
      <c r="I136" s="11">
        <f t="shared" ref="I136:M136" si="51">SUM(I133:I135)</f>
        <v>30</v>
      </c>
      <c r="J136" s="11">
        <f t="shared" si="51"/>
        <v>45</v>
      </c>
      <c r="K136" s="11">
        <f t="shared" si="51"/>
        <v>4</v>
      </c>
      <c r="L136" s="11">
        <f t="shared" si="51"/>
        <v>0</v>
      </c>
      <c r="M136" s="11">
        <f t="shared" si="51"/>
        <v>200</v>
      </c>
    </row>
    <row r="137" spans="1:13" x14ac:dyDescent="0.35">
      <c r="A137" s="91" t="s">
        <v>57</v>
      </c>
      <c r="B137" s="91"/>
      <c r="C137" s="91"/>
      <c r="D137" s="7" t="s">
        <v>56</v>
      </c>
      <c r="E137" s="7">
        <f>E136</f>
        <v>13.5</v>
      </c>
      <c r="F137" s="7" t="s">
        <v>56</v>
      </c>
      <c r="G137" s="7" t="s">
        <v>56</v>
      </c>
      <c r="H137" s="13">
        <f t="shared" ref="H137:H138" si="52">SUM(I137:J137)</f>
        <v>45</v>
      </c>
      <c r="I137" s="7">
        <v>0</v>
      </c>
      <c r="J137" s="14" cm="1">
        <f t="array" ref="J137">SUMPRODUCT(ROUND(IF(IF(J133:J135&gt;0,E133:E135/(J133:J135/H133:H135*D133:D135),0)*J133:J135&gt;J133:J135,J133:J135,IF(J133:J135&gt;0,E133:E135/(J133:J135/H133:H135*D133:D135),0)*J133:J135),0))</f>
        <v>45</v>
      </c>
      <c r="K137" s="14" cm="1">
        <f t="array" ref="K137">SUMPRODUCT(ROUND(IF(K133:K135&gt;0,E133:E135/D133:D135,0)*K133:K135,0))</f>
        <v>2</v>
      </c>
      <c r="L137" s="7">
        <f t="shared" ref="L137:M137" si="53">SUMIF($E133:$E135,"&gt;0",L133:L135)</f>
        <v>0</v>
      </c>
      <c r="M137" s="7">
        <f t="shared" si="53"/>
        <v>200</v>
      </c>
    </row>
    <row r="138" spans="1:13" x14ac:dyDescent="0.35">
      <c r="A138" s="91" t="s">
        <v>58</v>
      </c>
      <c r="B138" s="91"/>
      <c r="C138" s="91"/>
      <c r="D138" s="7">
        <f>SUMIF(G133:G135,"f",D133:D135)</f>
        <v>25.5</v>
      </c>
      <c r="E138" s="7">
        <f>SUMIF(G133:G135,"f",E133:E135)</f>
        <v>13.5</v>
      </c>
      <c r="F138" s="7" t="s">
        <v>56</v>
      </c>
      <c r="G138" s="7" t="s">
        <v>56</v>
      </c>
      <c r="H138" s="7">
        <f t="shared" si="52"/>
        <v>75</v>
      </c>
      <c r="I138" s="7">
        <f t="shared" ref="I138:J138" si="54">SUMIF($G133:$G135,"f",I133:I135)</f>
        <v>30</v>
      </c>
      <c r="J138" s="7">
        <f t="shared" si="54"/>
        <v>45</v>
      </c>
      <c r="K138" s="7">
        <f>SUMIF($G133:$G135,"f",K133:K135)</f>
        <v>4</v>
      </c>
      <c r="L138" s="7">
        <f t="shared" ref="L138:M138" si="55">SUMIF($G133:$G135,"f",L133:L135)</f>
        <v>0</v>
      </c>
      <c r="M138" s="7">
        <f t="shared" si="55"/>
        <v>200</v>
      </c>
    </row>
    <row r="139" spans="1:13" x14ac:dyDescent="0.35">
      <c r="A139" s="95" t="s">
        <v>61</v>
      </c>
      <c r="B139" s="96"/>
      <c r="C139" s="96"/>
      <c r="D139" s="96"/>
      <c r="E139" s="96"/>
      <c r="F139" s="96"/>
      <c r="G139" s="96"/>
      <c r="H139" s="96"/>
      <c r="I139" s="96"/>
      <c r="J139" s="96"/>
      <c r="K139" s="96"/>
      <c r="L139" s="96"/>
      <c r="M139" s="96"/>
    </row>
    <row r="140" spans="1:13" x14ac:dyDescent="0.35">
      <c r="A140" s="95" t="s">
        <v>138</v>
      </c>
      <c r="B140" s="96"/>
      <c r="C140" s="96"/>
      <c r="D140" s="96"/>
      <c r="E140" s="96"/>
      <c r="F140" s="96"/>
      <c r="G140" s="96"/>
      <c r="H140" s="96"/>
      <c r="I140" s="96"/>
      <c r="J140" s="96"/>
      <c r="K140" s="96"/>
      <c r="L140" s="96"/>
      <c r="M140" s="96"/>
    </row>
    <row r="141" spans="1:13" ht="29" x14ac:dyDescent="0.35">
      <c r="A141" s="7">
        <v>1</v>
      </c>
      <c r="B141" s="19" t="s">
        <v>105</v>
      </c>
      <c r="C141" s="24" t="s">
        <v>119</v>
      </c>
      <c r="D141" s="24">
        <v>2.5</v>
      </c>
      <c r="E141" s="7">
        <v>2.5</v>
      </c>
      <c r="F141" s="9" t="s">
        <v>89</v>
      </c>
      <c r="G141" s="7" t="s">
        <v>54</v>
      </c>
      <c r="H141" s="7">
        <f t="shared" ref="H141" si="56">I141+J141</f>
        <v>0</v>
      </c>
      <c r="I141" s="9">
        <v>0</v>
      </c>
      <c r="J141" s="9">
        <v>0</v>
      </c>
      <c r="K141" s="9">
        <v>0</v>
      </c>
      <c r="L141" s="7">
        <v>60</v>
      </c>
      <c r="M141" s="7">
        <v>0</v>
      </c>
    </row>
    <row r="142" spans="1:13" x14ac:dyDescent="0.35">
      <c r="A142" s="92" t="s">
        <v>55</v>
      </c>
      <c r="B142" s="92"/>
      <c r="C142" s="92"/>
      <c r="D142" s="11">
        <f>SUM(D141:D141)</f>
        <v>2.5</v>
      </c>
      <c r="E142" s="11">
        <f>SUM(E141:E141)</f>
        <v>2.5</v>
      </c>
      <c r="F142" s="11" t="s">
        <v>56</v>
      </c>
      <c r="G142" s="11" t="s">
        <v>56</v>
      </c>
      <c r="H142" s="11">
        <f>SUM(I142:J142)</f>
        <v>0</v>
      </c>
      <c r="I142" s="11">
        <f>SUM(I141:I141)</f>
        <v>0</v>
      </c>
      <c r="J142" s="11">
        <f>SUM(J141:J141)</f>
        <v>0</v>
      </c>
      <c r="K142" s="11">
        <f>SUM(K141:K141)</f>
        <v>0</v>
      </c>
      <c r="L142" s="11">
        <f>SUM(L141:L141)</f>
        <v>60</v>
      </c>
      <c r="M142" s="11">
        <f>SUM(M141:M141)</f>
        <v>0</v>
      </c>
    </row>
    <row r="143" spans="1:13" x14ac:dyDescent="0.35">
      <c r="A143" s="91" t="s">
        <v>57</v>
      </c>
      <c r="B143" s="91"/>
      <c r="C143" s="91"/>
      <c r="D143" s="7" t="s">
        <v>56</v>
      </c>
      <c r="E143" s="7">
        <f>E142</f>
        <v>2.5</v>
      </c>
      <c r="F143" s="7" t="s">
        <v>56</v>
      </c>
      <c r="G143" s="7" t="s">
        <v>56</v>
      </c>
      <c r="H143" s="13">
        <f t="shared" ref="H143:H144" si="57">SUM(I143:J143)</f>
        <v>0</v>
      </c>
      <c r="I143" s="7">
        <v>0</v>
      </c>
      <c r="J143" s="14">
        <f>SUMPRODUCT(ROUND(IF(IF(J141&gt;0,E141/(J141/H141*D141),0)*J141&gt;J141,J141,IF(J141&gt;0,E141/(J141/H141*D141),0)*J141),0))</f>
        <v>0</v>
      </c>
      <c r="K143" s="14">
        <f>SUMPRODUCT(ROUND(IF(K141&gt;0,E141/D141,0)*K141,0))</f>
        <v>0</v>
      </c>
      <c r="L143" s="7">
        <f>SUMIF($E141:$E141,"&gt;0",L141:L141)</f>
        <v>60</v>
      </c>
      <c r="M143" s="7">
        <f>SUMIF($E141:$E141,"&gt;0",M141:M141)</f>
        <v>0</v>
      </c>
    </row>
    <row r="144" spans="1:13" x14ac:dyDescent="0.35">
      <c r="A144" s="91" t="s">
        <v>58</v>
      </c>
      <c r="B144" s="91"/>
      <c r="C144" s="91"/>
      <c r="D144" s="7">
        <f>SUMIF(G141:G141,"f",D141:D141)</f>
        <v>0</v>
      </c>
      <c r="E144" s="7">
        <f>SUMIF(G141:G141,"f",E141:E141)</f>
        <v>0</v>
      </c>
      <c r="F144" s="7" t="s">
        <v>56</v>
      </c>
      <c r="G144" s="7" t="s">
        <v>56</v>
      </c>
      <c r="H144" s="7">
        <f t="shared" si="57"/>
        <v>0</v>
      </c>
      <c r="I144" s="7">
        <f>SUMIF($G141:$G141,"f",I141:I141)</f>
        <v>0</v>
      </c>
      <c r="J144" s="7">
        <f>SUMIF($G141:$G141,"f",J141:J141)</f>
        <v>0</v>
      </c>
      <c r="K144" s="7">
        <f>SUMIF($G141:$G141,"f",K141:K141)</f>
        <v>0</v>
      </c>
      <c r="L144" s="7">
        <f>SUMIF($G141:$G141,"f",L141:L141)</f>
        <v>0</v>
      </c>
      <c r="M144" s="7">
        <f>SUMIF($G141:$G141,"f",M141:M141)</f>
        <v>0</v>
      </c>
    </row>
    <row r="145" spans="1:13" x14ac:dyDescent="0.35">
      <c r="A145" s="95" t="s">
        <v>140</v>
      </c>
      <c r="B145" s="96"/>
      <c r="C145" s="96"/>
      <c r="D145" s="96"/>
      <c r="E145" s="96"/>
      <c r="F145" s="96"/>
      <c r="G145" s="96"/>
      <c r="H145" s="96"/>
      <c r="I145" s="96"/>
      <c r="J145" s="96"/>
      <c r="K145" s="96"/>
      <c r="L145" s="96"/>
      <c r="M145" s="96"/>
    </row>
    <row r="146" spans="1:13" ht="29" x14ac:dyDescent="0.35">
      <c r="A146" s="7">
        <v>1</v>
      </c>
      <c r="B146" s="25" t="s">
        <v>130</v>
      </c>
      <c r="C146" s="24" t="s">
        <v>119</v>
      </c>
      <c r="D146" s="24">
        <v>2</v>
      </c>
      <c r="E146" s="7">
        <v>2</v>
      </c>
      <c r="F146" s="9" t="s">
        <v>89</v>
      </c>
      <c r="G146" s="7" t="s">
        <v>54</v>
      </c>
      <c r="H146" s="7">
        <f t="shared" ref="H146" si="58">I146+J146</f>
        <v>0</v>
      </c>
      <c r="I146" s="9">
        <v>0</v>
      </c>
      <c r="J146" s="9">
        <v>0</v>
      </c>
      <c r="K146" s="9">
        <v>0</v>
      </c>
      <c r="L146" s="7">
        <v>45</v>
      </c>
      <c r="M146" s="7">
        <v>0</v>
      </c>
    </row>
    <row r="147" spans="1:13" x14ac:dyDescent="0.35">
      <c r="A147" s="92" t="s">
        <v>55</v>
      </c>
      <c r="B147" s="92"/>
      <c r="C147" s="92"/>
      <c r="D147" s="11">
        <f>SUM(D146:D146)</f>
        <v>2</v>
      </c>
      <c r="E147" s="11">
        <f>SUM(E146:E146)</f>
        <v>2</v>
      </c>
      <c r="F147" s="11" t="s">
        <v>56</v>
      </c>
      <c r="G147" s="11" t="s">
        <v>56</v>
      </c>
      <c r="H147" s="11">
        <f>SUM(I147:J147)</f>
        <v>0</v>
      </c>
      <c r="I147" s="11">
        <f>SUM(I146:I146)</f>
        <v>0</v>
      </c>
      <c r="J147" s="11">
        <f>SUM(J146:J146)</f>
        <v>0</v>
      </c>
      <c r="K147" s="11">
        <f>SUM(K146:K146)</f>
        <v>0</v>
      </c>
      <c r="L147" s="11">
        <f>SUM(L146:L146)</f>
        <v>45</v>
      </c>
      <c r="M147" s="11">
        <f>SUM(M146:M146)</f>
        <v>0</v>
      </c>
    </row>
    <row r="148" spans="1:13" x14ac:dyDescent="0.35">
      <c r="A148" s="91" t="s">
        <v>57</v>
      </c>
      <c r="B148" s="91"/>
      <c r="C148" s="91"/>
      <c r="D148" s="7" t="s">
        <v>56</v>
      </c>
      <c r="E148" s="7">
        <f>E147</f>
        <v>2</v>
      </c>
      <c r="F148" s="7" t="s">
        <v>56</v>
      </c>
      <c r="G148" s="7" t="s">
        <v>56</v>
      </c>
      <c r="H148" s="13">
        <f t="shared" ref="H148:H149" si="59">SUM(I148:J148)</f>
        <v>0</v>
      </c>
      <c r="I148" s="7">
        <v>0</v>
      </c>
      <c r="J148" s="14">
        <f>SUMPRODUCT(ROUND(IF(IF(J146&gt;0,E146/(J146/H146*D146),0)*J146&gt;J146,J146,IF(J146&gt;0,E146/(J146/H146*D146),0)*J146),0))</f>
        <v>0</v>
      </c>
      <c r="K148" s="14">
        <f>SUMPRODUCT(ROUND(IF(K146&gt;0,E146/D146,0)*K146,0))</f>
        <v>0</v>
      </c>
      <c r="L148" s="7">
        <f>SUMIF($E146:$E146,"&gt;0",L146:L146)</f>
        <v>45</v>
      </c>
      <c r="M148" s="7">
        <f>SUMIF($E146:$E146,"&gt;0",M146:M146)</f>
        <v>0</v>
      </c>
    </row>
    <row r="149" spans="1:13" x14ac:dyDescent="0.35">
      <c r="A149" s="91" t="s">
        <v>58</v>
      </c>
      <c r="B149" s="91"/>
      <c r="C149" s="91"/>
      <c r="D149" s="7">
        <f>SUMIF(G146:G146,"f",D146:D146)</f>
        <v>0</v>
      </c>
      <c r="E149" s="7">
        <f>SUMIF(G146:G146,"f",E146:E146)</f>
        <v>0</v>
      </c>
      <c r="F149" s="7" t="s">
        <v>56</v>
      </c>
      <c r="G149" s="7" t="s">
        <v>56</v>
      </c>
      <c r="H149" s="7">
        <f t="shared" si="59"/>
        <v>0</v>
      </c>
      <c r="I149" s="7">
        <f>SUMIF($G146:$G146,"f",I146:I146)</f>
        <v>0</v>
      </c>
      <c r="J149" s="7">
        <f>SUMIF($G146:$G146,"f",J146:J146)</f>
        <v>0</v>
      </c>
      <c r="K149" s="7">
        <f>SUMIF($G146:$G146,"f",K146:K146)</f>
        <v>0</v>
      </c>
      <c r="L149" s="7">
        <f>SUMIF($G146:$G146,"f",L146:L146)</f>
        <v>0</v>
      </c>
      <c r="M149" s="7">
        <f>SUMIF($G146:$G146,"f",M146:M146)</f>
        <v>0</v>
      </c>
    </row>
    <row r="150" spans="1:13" x14ac:dyDescent="0.35">
      <c r="A150" s="92" t="s">
        <v>98</v>
      </c>
      <c r="B150" s="92"/>
      <c r="C150" s="92"/>
      <c r="D150" s="11">
        <f>D136+D142+D147</f>
        <v>30</v>
      </c>
      <c r="E150" s="11">
        <f>E136+E142+E147</f>
        <v>18</v>
      </c>
      <c r="F150" s="11" t="s">
        <v>56</v>
      </c>
      <c r="G150" s="11" t="s">
        <v>56</v>
      </c>
      <c r="H150" s="11">
        <f t="shared" ref="H150:M150" si="60">H136+H142+H147</f>
        <v>75</v>
      </c>
      <c r="I150" s="11">
        <f t="shared" si="60"/>
        <v>30</v>
      </c>
      <c r="J150" s="11">
        <f t="shared" si="60"/>
        <v>45</v>
      </c>
      <c r="K150" s="11">
        <f t="shared" si="60"/>
        <v>4</v>
      </c>
      <c r="L150" s="11">
        <f t="shared" si="60"/>
        <v>105</v>
      </c>
      <c r="M150" s="11">
        <f t="shared" si="60"/>
        <v>200</v>
      </c>
    </row>
    <row r="151" spans="1:13" x14ac:dyDescent="0.35">
      <c r="A151" s="92" t="s">
        <v>97</v>
      </c>
      <c r="B151" s="92"/>
      <c r="C151" s="92"/>
      <c r="D151" s="11">
        <f>D126+D150</f>
        <v>60</v>
      </c>
      <c r="E151" s="11">
        <f>E126+E150</f>
        <v>33.5</v>
      </c>
      <c r="F151" s="11" t="s">
        <v>56</v>
      </c>
      <c r="G151" s="11" t="s">
        <v>56</v>
      </c>
      <c r="H151" s="11">
        <f t="shared" ref="H151:M151" si="61">H126+H150</f>
        <v>480</v>
      </c>
      <c r="I151" s="11">
        <f t="shared" si="61"/>
        <v>195</v>
      </c>
      <c r="J151" s="11">
        <f t="shared" si="61"/>
        <v>285</v>
      </c>
      <c r="K151" s="11">
        <f t="shared" si="61"/>
        <v>26</v>
      </c>
      <c r="L151" s="11">
        <f t="shared" si="61"/>
        <v>105</v>
      </c>
      <c r="M151" s="11">
        <f t="shared" si="61"/>
        <v>200</v>
      </c>
    </row>
    <row r="152" spans="1:13" x14ac:dyDescent="0.35">
      <c r="A152" s="4"/>
      <c r="B152" s="4"/>
      <c r="C152" s="4"/>
      <c r="D152" s="3"/>
      <c r="E152" s="3"/>
      <c r="F152" s="3"/>
      <c r="G152" s="3"/>
      <c r="H152" s="3"/>
      <c r="I152" s="3"/>
      <c r="J152" s="3"/>
      <c r="K152" s="3"/>
      <c r="L152" s="3"/>
      <c r="M152" s="3"/>
    </row>
    <row r="153" spans="1:13" s="2" customFormat="1" x14ac:dyDescent="0.35"/>
    <row r="154" spans="1:13" x14ac:dyDescent="0.35">
      <c r="A154" s="11" t="s">
        <v>40</v>
      </c>
      <c r="B154" s="117" t="s">
        <v>92</v>
      </c>
      <c r="C154" s="117"/>
    </row>
    <row r="155" spans="1:13" x14ac:dyDescent="0.35">
      <c r="A155" s="26" t="s">
        <v>116</v>
      </c>
      <c r="B155" s="115" t="s">
        <v>4</v>
      </c>
      <c r="C155" s="115"/>
    </row>
    <row r="156" spans="1:13" x14ac:dyDescent="0.35">
      <c r="A156" s="16">
        <v>1</v>
      </c>
      <c r="B156" s="116" t="s">
        <v>121</v>
      </c>
      <c r="C156" s="116"/>
    </row>
    <row r="157" spans="1:13" x14ac:dyDescent="0.35">
      <c r="A157" s="16">
        <v>2</v>
      </c>
      <c r="B157" s="116" t="s">
        <v>15</v>
      </c>
      <c r="C157" s="116"/>
    </row>
    <row r="158" spans="1:13" x14ac:dyDescent="0.35">
      <c r="A158" s="16">
        <v>3</v>
      </c>
      <c r="B158" s="116" t="s">
        <v>14</v>
      </c>
      <c r="C158" s="116"/>
    </row>
    <row r="159" spans="1:13" x14ac:dyDescent="0.35">
      <c r="A159" s="26" t="s">
        <v>117</v>
      </c>
      <c r="B159" s="115" t="s">
        <v>9</v>
      </c>
      <c r="C159" s="115"/>
    </row>
    <row r="160" spans="1:13" x14ac:dyDescent="0.35">
      <c r="A160" s="16">
        <v>1</v>
      </c>
      <c r="B160" s="116" t="s">
        <v>22</v>
      </c>
      <c r="C160" s="116"/>
    </row>
    <row r="161" spans="1:3" x14ac:dyDescent="0.35">
      <c r="A161" s="16">
        <v>2</v>
      </c>
      <c r="B161" s="116" t="s">
        <v>31</v>
      </c>
      <c r="C161" s="116"/>
    </row>
    <row r="162" spans="1:3" x14ac:dyDescent="0.35">
      <c r="A162" s="26" t="s">
        <v>118</v>
      </c>
      <c r="B162" s="115" t="s">
        <v>13</v>
      </c>
      <c r="C162" s="115"/>
    </row>
    <row r="163" spans="1:3" x14ac:dyDescent="0.35">
      <c r="A163" s="16">
        <v>1</v>
      </c>
      <c r="B163" s="116" t="s">
        <v>38</v>
      </c>
      <c r="C163" s="116"/>
    </row>
    <row r="164" spans="1:3" x14ac:dyDescent="0.35">
      <c r="A164" s="16">
        <v>2</v>
      </c>
      <c r="B164" s="116" t="s">
        <v>29</v>
      </c>
      <c r="C164" s="116"/>
    </row>
    <row r="165" spans="1:3" x14ac:dyDescent="0.35">
      <c r="A165" s="26" t="s">
        <v>119</v>
      </c>
      <c r="B165" s="115" t="s">
        <v>16</v>
      </c>
      <c r="C165" s="115"/>
    </row>
    <row r="166" spans="1:3" x14ac:dyDescent="0.35">
      <c r="A166" s="16">
        <v>1</v>
      </c>
      <c r="B166" s="116" t="s">
        <v>32</v>
      </c>
      <c r="C166" s="116"/>
    </row>
    <row r="167" spans="1:3" x14ac:dyDescent="0.35">
      <c r="A167" s="16">
        <v>2</v>
      </c>
      <c r="B167" s="116" t="s">
        <v>30</v>
      </c>
      <c r="C167" s="116"/>
    </row>
    <row r="168" spans="1:3" x14ac:dyDescent="0.35">
      <c r="A168" s="16">
        <v>3</v>
      </c>
      <c r="B168" s="116" t="s">
        <v>24</v>
      </c>
      <c r="C168" s="116"/>
    </row>
    <row r="169" spans="1:3" x14ac:dyDescent="0.35">
      <c r="A169" s="26" t="s">
        <v>120</v>
      </c>
      <c r="B169" s="115" t="s">
        <v>131</v>
      </c>
      <c r="C169" s="115"/>
    </row>
    <row r="170" spans="1:3" x14ac:dyDescent="0.35">
      <c r="A170" s="16">
        <v>1</v>
      </c>
      <c r="B170" s="114" t="s">
        <v>122</v>
      </c>
      <c r="C170" s="114"/>
    </row>
    <row r="171" spans="1:3" x14ac:dyDescent="0.35">
      <c r="A171" s="16">
        <v>2</v>
      </c>
      <c r="B171" s="114" t="s">
        <v>123</v>
      </c>
      <c r="C171" s="114"/>
    </row>
  </sheetData>
  <mergeCells count="148">
    <mergeCell ref="B162:C162"/>
    <mergeCell ref="B161:C161"/>
    <mergeCell ref="B160:C160"/>
    <mergeCell ref="B159:C159"/>
    <mergeCell ref="B158:C158"/>
    <mergeCell ref="B157:C157"/>
    <mergeCell ref="B156:C156"/>
    <mergeCell ref="B155:C155"/>
    <mergeCell ref="B154:C154"/>
    <mergeCell ref="B171:C171"/>
    <mergeCell ref="B170:C170"/>
    <mergeCell ref="B169:C169"/>
    <mergeCell ref="B168:C168"/>
    <mergeCell ref="B167:C167"/>
    <mergeCell ref="B166:C166"/>
    <mergeCell ref="B165:C165"/>
    <mergeCell ref="B164:C164"/>
    <mergeCell ref="B163:C163"/>
    <mergeCell ref="A132:M132"/>
    <mergeCell ref="A136:C136"/>
    <mergeCell ref="A121:M121"/>
    <mergeCell ref="A123:C123"/>
    <mergeCell ref="A124:C124"/>
    <mergeCell ref="A125:C125"/>
    <mergeCell ref="A131:M131"/>
    <mergeCell ref="H129:K129"/>
    <mergeCell ref="F129:F130"/>
    <mergeCell ref="G129:G130"/>
    <mergeCell ref="L129:L130"/>
    <mergeCell ref="A129:A130"/>
    <mergeCell ref="B129:B130"/>
    <mergeCell ref="C129:C130"/>
    <mergeCell ref="M129:M130"/>
    <mergeCell ref="E129:E130"/>
    <mergeCell ref="A145:M145"/>
    <mergeCell ref="A139:M139"/>
    <mergeCell ref="A147:C147"/>
    <mergeCell ref="A148:C148"/>
    <mergeCell ref="A140:M140"/>
    <mergeCell ref="A142:C142"/>
    <mergeCell ref="A143:C143"/>
    <mergeCell ref="A144:C144"/>
    <mergeCell ref="A24:C24"/>
    <mergeCell ref="A52:C52"/>
    <mergeCell ref="A53:C53"/>
    <mergeCell ref="A36:C36"/>
    <mergeCell ref="A37:C37"/>
    <mergeCell ref="A38:C38"/>
    <mergeCell ref="A25:M25"/>
    <mergeCell ref="A33:M33"/>
    <mergeCell ref="A49:M49"/>
    <mergeCell ref="A30:C30"/>
    <mergeCell ref="A31:C31"/>
    <mergeCell ref="A32:C32"/>
    <mergeCell ref="A44:M44"/>
    <mergeCell ref="A46:C46"/>
    <mergeCell ref="A47:C47"/>
    <mergeCell ref="A48:C48"/>
    <mergeCell ref="A50:M50"/>
    <mergeCell ref="A34:M34"/>
    <mergeCell ref="A39:M39"/>
    <mergeCell ref="A41:C41"/>
    <mergeCell ref="A42:C42"/>
    <mergeCell ref="A43:C43"/>
    <mergeCell ref="A19:M19"/>
    <mergeCell ref="A20:M20"/>
    <mergeCell ref="A22:C22"/>
    <mergeCell ref="A23:C23"/>
    <mergeCell ref="A1:M1"/>
    <mergeCell ref="A2:M2"/>
    <mergeCell ref="A5:M5"/>
    <mergeCell ref="A6:M6"/>
    <mergeCell ref="A7:M7"/>
    <mergeCell ref="F17:F18"/>
    <mergeCell ref="G17:G18"/>
    <mergeCell ref="L17:L18"/>
    <mergeCell ref="A17:A18"/>
    <mergeCell ref="B17:B18"/>
    <mergeCell ref="C17:C18"/>
    <mergeCell ref="D17:D18"/>
    <mergeCell ref="E17:E18"/>
    <mergeCell ref="M17:M18"/>
    <mergeCell ref="H17:K17"/>
    <mergeCell ref="A151:C151"/>
    <mergeCell ref="A61:C61"/>
    <mergeCell ref="H66:K66"/>
    <mergeCell ref="A81:C81"/>
    <mergeCell ref="A82:C82"/>
    <mergeCell ref="A83:C83"/>
    <mergeCell ref="A75:C75"/>
    <mergeCell ref="E66:E67"/>
    <mergeCell ref="F66:F67"/>
    <mergeCell ref="G66:G67"/>
    <mergeCell ref="A69:M69"/>
    <mergeCell ref="A78:M78"/>
    <mergeCell ref="A150:C150"/>
    <mergeCell ref="D129:D130"/>
    <mergeCell ref="A149:C149"/>
    <mergeCell ref="A126:C126"/>
    <mergeCell ref="A137:C137"/>
    <mergeCell ref="A138:C138"/>
    <mergeCell ref="A118:C118"/>
    <mergeCell ref="A119:C119"/>
    <mergeCell ref="A120:C120"/>
    <mergeCell ref="A116:M116"/>
    <mergeCell ref="A89:M89"/>
    <mergeCell ref="A91:C91"/>
    <mergeCell ref="A54:C54"/>
    <mergeCell ref="A60:C60"/>
    <mergeCell ref="A55:M55"/>
    <mergeCell ref="A94:C94"/>
    <mergeCell ref="A98:A99"/>
    <mergeCell ref="B98:B99"/>
    <mergeCell ref="C98:C99"/>
    <mergeCell ref="L66:L67"/>
    <mergeCell ref="A76:C76"/>
    <mergeCell ref="A77:C77"/>
    <mergeCell ref="A95:C95"/>
    <mergeCell ref="M66:M67"/>
    <mergeCell ref="A62:C62"/>
    <mergeCell ref="A63:C63"/>
    <mergeCell ref="A66:A67"/>
    <mergeCell ref="B66:B67"/>
    <mergeCell ref="C66:C67"/>
    <mergeCell ref="D66:D67"/>
    <mergeCell ref="A68:M68"/>
    <mergeCell ref="H98:K98"/>
    <mergeCell ref="A84:M84"/>
    <mergeCell ref="A86:C86"/>
    <mergeCell ref="A87:C87"/>
    <mergeCell ref="A88:C88"/>
    <mergeCell ref="A92:C92"/>
    <mergeCell ref="A93:C93"/>
    <mergeCell ref="A113:C113"/>
    <mergeCell ref="A114:C114"/>
    <mergeCell ref="A115:C115"/>
    <mergeCell ref="A108:C108"/>
    <mergeCell ref="F98:F99"/>
    <mergeCell ref="G98:G99"/>
    <mergeCell ref="D98:D99"/>
    <mergeCell ref="E98:E99"/>
    <mergeCell ref="A100:M100"/>
    <mergeCell ref="A101:M101"/>
    <mergeCell ref="M98:M99"/>
    <mergeCell ref="A107:C107"/>
    <mergeCell ref="L98:L99"/>
    <mergeCell ref="A109:C109"/>
    <mergeCell ref="A110:L110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E7AEF2-9646-4475-8341-197DDA815B57}">
  <dimension ref="A1:M109"/>
  <sheetViews>
    <sheetView topLeftCell="A83" zoomScale="115" zoomScaleNormal="115" workbookViewId="0">
      <selection activeCell="P15" sqref="P15"/>
    </sheetView>
  </sheetViews>
  <sheetFormatPr defaultColWidth="8.90625" defaultRowHeight="12" x14ac:dyDescent="0.35"/>
  <cols>
    <col min="1" max="1" width="5.81640625" style="35" customWidth="1"/>
    <col min="2" max="2" width="41.54296875" style="35" customWidth="1"/>
    <col min="3" max="3" width="2.90625" style="35" bestFit="1" customWidth="1"/>
    <col min="4" max="4" width="4.36328125" style="35" bestFit="1" customWidth="1"/>
    <col min="5" max="5" width="5.08984375" style="37" bestFit="1" customWidth="1"/>
    <col min="6" max="6" width="6.453125" style="35" bestFit="1" customWidth="1"/>
    <col min="7" max="7" width="7.36328125" style="35" bestFit="1" customWidth="1"/>
    <col min="8" max="8" width="5.08984375" style="35" bestFit="1" customWidth="1"/>
    <col min="9" max="10" width="3.36328125" style="37" bestFit="1" customWidth="1"/>
    <col min="11" max="11" width="3.1796875" style="37" bestFit="1" customWidth="1"/>
    <col min="12" max="13" width="5.1796875" style="35" bestFit="1" customWidth="1"/>
    <col min="14" max="16384" width="8.90625" style="35"/>
  </cols>
  <sheetData>
    <row r="1" spans="1:13" x14ac:dyDescent="0.35">
      <c r="A1" s="86" t="s">
        <v>39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</row>
    <row r="2" spans="1:13" x14ac:dyDescent="0.35">
      <c r="A2" s="86" t="s">
        <v>94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</row>
    <row r="3" spans="1:13" x14ac:dyDescent="0.35">
      <c r="A3" s="86" t="s">
        <v>163</v>
      </c>
      <c r="B3" s="86"/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</row>
    <row r="5" spans="1:13" x14ac:dyDescent="0.35">
      <c r="A5" s="36" t="s">
        <v>158</v>
      </c>
    </row>
    <row r="6" spans="1:13" x14ac:dyDescent="0.35">
      <c r="A6" s="36" t="s">
        <v>173</v>
      </c>
    </row>
    <row r="7" spans="1:13" x14ac:dyDescent="0.35">
      <c r="A7" s="36" t="s">
        <v>126</v>
      </c>
    </row>
    <row r="8" spans="1:13" x14ac:dyDescent="0.35">
      <c r="A8" s="36" t="s">
        <v>127</v>
      </c>
    </row>
    <row r="9" spans="1:13" x14ac:dyDescent="0.35">
      <c r="A9" s="36" t="s">
        <v>128</v>
      </c>
    </row>
    <row r="10" spans="1:13" x14ac:dyDescent="0.35">
      <c r="A10" s="36" t="s">
        <v>177</v>
      </c>
    </row>
    <row r="11" spans="1:13" x14ac:dyDescent="0.35">
      <c r="B11" s="35" t="s">
        <v>178</v>
      </c>
    </row>
    <row r="12" spans="1:13" x14ac:dyDescent="0.35">
      <c r="A12" s="36"/>
    </row>
    <row r="13" spans="1:13" s="36" customFormat="1" ht="115.75" customHeight="1" x14ac:dyDescent="0.35">
      <c r="A13" s="89" t="s">
        <v>40</v>
      </c>
      <c r="B13" s="89" t="s">
        <v>41</v>
      </c>
      <c r="C13" s="81" t="s">
        <v>42</v>
      </c>
      <c r="D13" s="81" t="s">
        <v>43</v>
      </c>
      <c r="E13" s="87" t="s">
        <v>44</v>
      </c>
      <c r="F13" s="81" t="s">
        <v>45</v>
      </c>
      <c r="G13" s="87" t="s">
        <v>46</v>
      </c>
      <c r="H13" s="78" t="s">
        <v>47</v>
      </c>
      <c r="I13" s="79"/>
      <c r="J13" s="79"/>
      <c r="K13" s="80"/>
      <c r="L13" s="81" t="s">
        <v>106</v>
      </c>
      <c r="M13" s="81" t="s">
        <v>21</v>
      </c>
    </row>
    <row r="14" spans="1:13" s="36" customFormat="1" ht="73.25" customHeight="1" x14ac:dyDescent="0.35">
      <c r="A14" s="90"/>
      <c r="B14" s="90"/>
      <c r="C14" s="82"/>
      <c r="D14" s="82"/>
      <c r="E14" s="88"/>
      <c r="F14" s="82"/>
      <c r="G14" s="88"/>
      <c r="H14" s="38" t="s">
        <v>48</v>
      </c>
      <c r="I14" s="39" t="s">
        <v>49</v>
      </c>
      <c r="J14" s="39" t="s">
        <v>50</v>
      </c>
      <c r="K14" s="39" t="s">
        <v>87</v>
      </c>
      <c r="L14" s="82"/>
      <c r="M14" s="82"/>
    </row>
    <row r="15" spans="1:13" x14ac:dyDescent="0.35">
      <c r="A15" s="70" t="s">
        <v>51</v>
      </c>
      <c r="B15" s="71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</row>
    <row r="16" spans="1:13" x14ac:dyDescent="0.35">
      <c r="A16" s="70" t="s">
        <v>52</v>
      </c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</row>
    <row r="17" spans="1:13" x14ac:dyDescent="0.35">
      <c r="A17" s="40">
        <v>1</v>
      </c>
      <c r="B17" s="41" t="s">
        <v>95</v>
      </c>
      <c r="C17" s="42">
        <v>1</v>
      </c>
      <c r="D17" s="42">
        <v>2</v>
      </c>
      <c r="E17" s="40">
        <v>2</v>
      </c>
      <c r="F17" s="42" t="s">
        <v>89</v>
      </c>
      <c r="G17" s="40" t="s">
        <v>53</v>
      </c>
      <c r="H17" s="40">
        <f t="shared" ref="H17" si="0">I17+J17</f>
        <v>30</v>
      </c>
      <c r="I17" s="42">
        <v>0</v>
      </c>
      <c r="J17" s="42">
        <v>30</v>
      </c>
      <c r="K17" s="42">
        <v>1</v>
      </c>
      <c r="L17" s="40">
        <v>0</v>
      </c>
      <c r="M17" s="40">
        <v>0</v>
      </c>
    </row>
    <row r="18" spans="1:13" ht="12" customHeight="1" x14ac:dyDescent="0.35">
      <c r="A18" s="67" t="s">
        <v>55</v>
      </c>
      <c r="B18" s="67"/>
      <c r="C18" s="67"/>
      <c r="D18" s="43">
        <f>SUM(D17)</f>
        <v>2</v>
      </c>
      <c r="E18" s="43">
        <f>SUM(E17)</f>
        <v>2</v>
      </c>
      <c r="F18" s="43" t="s">
        <v>56</v>
      </c>
      <c r="G18" s="43" t="s">
        <v>56</v>
      </c>
      <c r="H18" s="43">
        <f>SUM(I18:J18)</f>
        <v>30</v>
      </c>
      <c r="I18" s="43">
        <f t="shared" ref="I18:M18" si="1">SUM(I16:I17)</f>
        <v>0</v>
      </c>
      <c r="J18" s="43">
        <f>SUM(J17)</f>
        <v>30</v>
      </c>
      <c r="K18" s="43">
        <f>SUM(K17)</f>
        <v>1</v>
      </c>
      <c r="L18" s="43">
        <f t="shared" si="1"/>
        <v>0</v>
      </c>
      <c r="M18" s="43">
        <f t="shared" si="1"/>
        <v>0</v>
      </c>
    </row>
    <row r="19" spans="1:13" ht="12" customHeight="1" x14ac:dyDescent="0.35">
      <c r="A19" s="75" t="s">
        <v>57</v>
      </c>
      <c r="B19" s="76"/>
      <c r="C19" s="77"/>
      <c r="D19" s="37" t="s">
        <v>56</v>
      </c>
      <c r="E19" s="40">
        <f>E18</f>
        <v>2</v>
      </c>
      <c r="F19" s="40" t="s">
        <v>56</v>
      </c>
      <c r="G19" s="40" t="s">
        <v>56</v>
      </c>
      <c r="H19" s="44">
        <f t="shared" ref="H19:H20" si="2">SUM(I19:J19)</f>
        <v>30</v>
      </c>
      <c r="I19" s="40">
        <v>0</v>
      </c>
      <c r="J19" s="44">
        <f>'Plan studiów NMiI semestry'!J23</f>
        <v>30</v>
      </c>
      <c r="K19" s="44">
        <f>'Plan studiów NMiI semestry'!K23</f>
        <v>1</v>
      </c>
      <c r="L19" s="40">
        <f t="shared" ref="L19" si="3">SUMIF($E17,"&gt;0",L17)</f>
        <v>0</v>
      </c>
      <c r="M19" s="40">
        <f>SUMIF($E17,"&gt;0",M17)</f>
        <v>0</v>
      </c>
    </row>
    <row r="20" spans="1:13" ht="12" customHeight="1" x14ac:dyDescent="0.35">
      <c r="A20" s="75" t="s">
        <v>58</v>
      </c>
      <c r="B20" s="76"/>
      <c r="C20" s="77"/>
      <c r="D20" s="45">
        <f>SUMIF(G17,"f",D17)</f>
        <v>2</v>
      </c>
      <c r="E20" s="45">
        <f>SUMIF(G17,"f",E17)</f>
        <v>2</v>
      </c>
      <c r="F20" s="45" t="s">
        <v>56</v>
      </c>
      <c r="G20" s="45" t="s">
        <v>56</v>
      </c>
      <c r="H20" s="45">
        <f t="shared" si="2"/>
        <v>30</v>
      </c>
      <c r="I20" s="45">
        <f>SUMIF($G17,"f",I17)</f>
        <v>0</v>
      </c>
      <c r="J20" s="45">
        <f t="shared" ref="J20:M20" si="4">SUMIF($G17,"f",J17)</f>
        <v>30</v>
      </c>
      <c r="K20" s="45">
        <f t="shared" si="4"/>
        <v>1</v>
      </c>
      <c r="L20" s="45">
        <f t="shared" si="4"/>
        <v>0</v>
      </c>
      <c r="M20" s="45">
        <f t="shared" si="4"/>
        <v>0</v>
      </c>
    </row>
    <row r="21" spans="1:13" x14ac:dyDescent="0.35">
      <c r="A21" s="70" t="s">
        <v>59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</row>
    <row r="22" spans="1:13" x14ac:dyDescent="0.35">
      <c r="A22" s="40">
        <v>1</v>
      </c>
      <c r="B22" s="46" t="s">
        <v>110</v>
      </c>
      <c r="C22" s="47">
        <v>1</v>
      </c>
      <c r="D22" s="48">
        <v>2</v>
      </c>
      <c r="E22" s="40">
        <v>0</v>
      </c>
      <c r="F22" s="42" t="s">
        <v>89</v>
      </c>
      <c r="G22" s="40" t="s">
        <v>54</v>
      </c>
      <c r="H22" s="40">
        <f>I22+J22</f>
        <v>30</v>
      </c>
      <c r="I22" s="42">
        <v>30</v>
      </c>
      <c r="J22" s="42">
        <v>0</v>
      </c>
      <c r="K22" s="42">
        <v>2</v>
      </c>
      <c r="L22" s="40">
        <v>0</v>
      </c>
      <c r="M22" s="40">
        <v>0</v>
      </c>
    </row>
    <row r="23" spans="1:13" x14ac:dyDescent="0.35">
      <c r="A23" s="40">
        <v>2</v>
      </c>
      <c r="B23" s="49" t="s">
        <v>37</v>
      </c>
      <c r="C23" s="50">
        <v>1</v>
      </c>
      <c r="D23" s="48">
        <v>4.5</v>
      </c>
      <c r="E23" s="40">
        <v>3</v>
      </c>
      <c r="F23" s="42" t="s">
        <v>89</v>
      </c>
      <c r="G23" s="42" t="s">
        <v>54</v>
      </c>
      <c r="H23" s="42">
        <f t="shared" ref="H23:H37" si="5">I23+J23</f>
        <v>60</v>
      </c>
      <c r="I23" s="42">
        <v>15</v>
      </c>
      <c r="J23" s="42">
        <v>45</v>
      </c>
      <c r="K23" s="42">
        <v>2</v>
      </c>
      <c r="L23" s="40">
        <v>0</v>
      </c>
      <c r="M23" s="40">
        <v>0</v>
      </c>
    </row>
    <row r="24" spans="1:13" x14ac:dyDescent="0.35">
      <c r="A24" s="40">
        <v>3</v>
      </c>
      <c r="B24" s="41" t="s">
        <v>26</v>
      </c>
      <c r="C24" s="40">
        <v>1</v>
      </c>
      <c r="D24" s="42">
        <v>4.5</v>
      </c>
      <c r="E24" s="40">
        <v>1</v>
      </c>
      <c r="F24" s="48" t="s">
        <v>90</v>
      </c>
      <c r="G24" s="40" t="s">
        <v>54</v>
      </c>
      <c r="H24" s="40">
        <f>I24+J24</f>
        <v>60</v>
      </c>
      <c r="I24" s="40">
        <v>30</v>
      </c>
      <c r="J24" s="40">
        <v>30</v>
      </c>
      <c r="K24" s="40">
        <v>4</v>
      </c>
      <c r="L24" s="40">
        <v>0</v>
      </c>
      <c r="M24" s="40">
        <v>0</v>
      </c>
    </row>
    <row r="25" spans="1:13" x14ac:dyDescent="0.35">
      <c r="A25" s="40">
        <v>4</v>
      </c>
      <c r="B25" s="41" t="s">
        <v>25</v>
      </c>
      <c r="C25" s="40">
        <v>1</v>
      </c>
      <c r="D25" s="48">
        <v>5</v>
      </c>
      <c r="E25" s="40">
        <v>1.5</v>
      </c>
      <c r="F25" s="48" t="s">
        <v>90</v>
      </c>
      <c r="G25" s="40" t="s">
        <v>54</v>
      </c>
      <c r="H25" s="40">
        <f>I25+J25</f>
        <v>75</v>
      </c>
      <c r="I25" s="40">
        <v>30</v>
      </c>
      <c r="J25" s="40">
        <v>45</v>
      </c>
      <c r="K25" s="40">
        <v>4</v>
      </c>
      <c r="L25" s="40">
        <v>0</v>
      </c>
      <c r="M25" s="40">
        <v>0</v>
      </c>
    </row>
    <row r="26" spans="1:13" x14ac:dyDescent="0.35">
      <c r="A26" s="40">
        <v>5</v>
      </c>
      <c r="B26" s="46" t="s">
        <v>109</v>
      </c>
      <c r="C26" s="47">
        <v>2</v>
      </c>
      <c r="D26" s="48">
        <v>2</v>
      </c>
      <c r="E26" s="40">
        <v>0</v>
      </c>
      <c r="F26" s="42" t="s">
        <v>89</v>
      </c>
      <c r="G26" s="40" t="s">
        <v>54</v>
      </c>
      <c r="H26" s="40">
        <f t="shared" si="5"/>
        <v>30</v>
      </c>
      <c r="I26" s="40">
        <v>30</v>
      </c>
      <c r="J26" s="40">
        <v>0</v>
      </c>
      <c r="K26" s="40">
        <v>2</v>
      </c>
      <c r="L26" s="40">
        <v>0</v>
      </c>
      <c r="M26" s="40">
        <v>0</v>
      </c>
    </row>
    <row r="27" spans="1:13" x14ac:dyDescent="0.35">
      <c r="A27" s="40">
        <v>6</v>
      </c>
      <c r="B27" s="49" t="s">
        <v>5</v>
      </c>
      <c r="C27" s="40">
        <v>2</v>
      </c>
      <c r="D27" s="48">
        <v>2</v>
      </c>
      <c r="E27" s="40">
        <v>2</v>
      </c>
      <c r="F27" s="42" t="s">
        <v>89</v>
      </c>
      <c r="G27" s="40" t="s">
        <v>54</v>
      </c>
      <c r="H27" s="40">
        <f t="shared" si="5"/>
        <v>30</v>
      </c>
      <c r="I27" s="40">
        <v>0</v>
      </c>
      <c r="J27" s="40">
        <v>30</v>
      </c>
      <c r="K27" s="40">
        <v>2</v>
      </c>
      <c r="L27" s="40">
        <v>0</v>
      </c>
      <c r="M27" s="40">
        <v>0</v>
      </c>
    </row>
    <row r="28" spans="1:13" x14ac:dyDescent="0.35">
      <c r="A28" s="40">
        <v>7</v>
      </c>
      <c r="B28" s="41" t="s">
        <v>6</v>
      </c>
      <c r="C28" s="47">
        <v>2</v>
      </c>
      <c r="D28" s="48">
        <v>3.5</v>
      </c>
      <c r="E28" s="40">
        <v>3.5</v>
      </c>
      <c r="F28" s="42" t="s">
        <v>89</v>
      </c>
      <c r="G28" s="40" t="s">
        <v>53</v>
      </c>
      <c r="H28" s="40">
        <f t="shared" si="5"/>
        <v>45</v>
      </c>
      <c r="I28" s="40">
        <v>0</v>
      </c>
      <c r="J28" s="40">
        <v>45</v>
      </c>
      <c r="K28" s="40">
        <v>2</v>
      </c>
      <c r="L28" s="40">
        <v>0</v>
      </c>
      <c r="M28" s="40">
        <v>0</v>
      </c>
    </row>
    <row r="29" spans="1:13" x14ac:dyDescent="0.35">
      <c r="A29" s="40">
        <v>8</v>
      </c>
      <c r="B29" s="51" t="s">
        <v>8</v>
      </c>
      <c r="C29" s="50">
        <v>2</v>
      </c>
      <c r="D29" s="42">
        <v>5</v>
      </c>
      <c r="E29" s="40">
        <v>2</v>
      </c>
      <c r="F29" s="42" t="s">
        <v>90</v>
      </c>
      <c r="G29" s="42" t="s">
        <v>54</v>
      </c>
      <c r="H29" s="42">
        <f t="shared" si="5"/>
        <v>75</v>
      </c>
      <c r="I29" s="42">
        <v>45</v>
      </c>
      <c r="J29" s="42">
        <v>30</v>
      </c>
      <c r="K29" s="42">
        <v>4</v>
      </c>
      <c r="L29" s="40">
        <v>0</v>
      </c>
      <c r="M29" s="40">
        <v>0</v>
      </c>
    </row>
    <row r="30" spans="1:13" x14ac:dyDescent="0.35">
      <c r="A30" s="40">
        <v>9</v>
      </c>
      <c r="B30" s="49" t="s">
        <v>28</v>
      </c>
      <c r="C30" s="40">
        <v>2</v>
      </c>
      <c r="D30" s="48">
        <v>4.5</v>
      </c>
      <c r="E30" s="40">
        <v>2</v>
      </c>
      <c r="F30" s="48" t="s">
        <v>90</v>
      </c>
      <c r="G30" s="40" t="s">
        <v>54</v>
      </c>
      <c r="H30" s="40">
        <f>I30+J30</f>
        <v>60</v>
      </c>
      <c r="I30" s="40">
        <v>30</v>
      </c>
      <c r="J30" s="40">
        <v>30</v>
      </c>
      <c r="K30" s="40">
        <v>4</v>
      </c>
      <c r="L30" s="40">
        <v>0</v>
      </c>
      <c r="M30" s="40">
        <v>0</v>
      </c>
    </row>
    <row r="31" spans="1:13" x14ac:dyDescent="0.35">
      <c r="A31" s="40">
        <v>10</v>
      </c>
      <c r="B31" s="41" t="s">
        <v>12</v>
      </c>
      <c r="C31" s="52">
        <v>3</v>
      </c>
      <c r="D31" s="48">
        <v>1</v>
      </c>
      <c r="E31" s="40">
        <v>0</v>
      </c>
      <c r="F31" s="42" t="s">
        <v>89</v>
      </c>
      <c r="G31" s="42" t="s">
        <v>54</v>
      </c>
      <c r="H31" s="42">
        <f t="shared" si="5"/>
        <v>15</v>
      </c>
      <c r="I31" s="42">
        <v>15</v>
      </c>
      <c r="J31" s="42">
        <v>0</v>
      </c>
      <c r="K31" s="42">
        <v>2</v>
      </c>
      <c r="L31" s="40">
        <v>0</v>
      </c>
      <c r="M31" s="40">
        <v>0</v>
      </c>
    </row>
    <row r="32" spans="1:13" x14ac:dyDescent="0.35">
      <c r="A32" s="40">
        <v>11</v>
      </c>
      <c r="B32" s="41" t="s">
        <v>19</v>
      </c>
      <c r="C32" s="52">
        <v>3</v>
      </c>
      <c r="D32" s="48">
        <v>4.5</v>
      </c>
      <c r="E32" s="40">
        <v>1</v>
      </c>
      <c r="F32" s="48" t="s">
        <v>90</v>
      </c>
      <c r="G32" s="42" t="s">
        <v>54</v>
      </c>
      <c r="H32" s="42">
        <f t="shared" si="5"/>
        <v>60</v>
      </c>
      <c r="I32" s="53">
        <v>30</v>
      </c>
      <c r="J32" s="40">
        <v>30</v>
      </c>
      <c r="K32" s="40">
        <v>4</v>
      </c>
      <c r="L32" s="40">
        <v>0</v>
      </c>
      <c r="M32" s="40">
        <v>0</v>
      </c>
    </row>
    <row r="33" spans="1:13" x14ac:dyDescent="0.35">
      <c r="A33" s="40">
        <v>12</v>
      </c>
      <c r="B33" s="46" t="s">
        <v>111</v>
      </c>
      <c r="C33" s="47">
        <v>3</v>
      </c>
      <c r="D33" s="48">
        <v>2</v>
      </c>
      <c r="E33" s="40">
        <v>0</v>
      </c>
      <c r="F33" s="42" t="s">
        <v>89</v>
      </c>
      <c r="G33" s="40" t="s">
        <v>54</v>
      </c>
      <c r="H33" s="40">
        <f t="shared" si="5"/>
        <v>30</v>
      </c>
      <c r="I33" s="40">
        <v>30</v>
      </c>
      <c r="J33" s="40">
        <v>0</v>
      </c>
      <c r="K33" s="40">
        <v>2</v>
      </c>
      <c r="L33" s="40">
        <v>0</v>
      </c>
      <c r="M33" s="40">
        <v>0</v>
      </c>
    </row>
    <row r="34" spans="1:13" x14ac:dyDescent="0.35">
      <c r="A34" s="40">
        <v>13</v>
      </c>
      <c r="B34" s="54" t="s">
        <v>13</v>
      </c>
      <c r="C34" s="40">
        <v>3</v>
      </c>
      <c r="D34" s="48">
        <v>4.5</v>
      </c>
      <c r="E34" s="40">
        <v>2</v>
      </c>
      <c r="F34" s="48" t="s">
        <v>90</v>
      </c>
      <c r="G34" s="40" t="s">
        <v>53</v>
      </c>
      <c r="H34" s="40">
        <f t="shared" si="5"/>
        <v>60</v>
      </c>
      <c r="I34" s="40">
        <v>30</v>
      </c>
      <c r="J34" s="40">
        <v>30</v>
      </c>
      <c r="K34" s="40">
        <v>4</v>
      </c>
      <c r="L34" s="40">
        <v>0</v>
      </c>
      <c r="M34" s="40">
        <v>0</v>
      </c>
    </row>
    <row r="35" spans="1:13" x14ac:dyDescent="0.35">
      <c r="A35" s="40" t="s">
        <v>143</v>
      </c>
      <c r="B35" s="41" t="s">
        <v>38</v>
      </c>
      <c r="C35" s="40"/>
      <c r="D35" s="48"/>
      <c r="E35" s="40"/>
      <c r="F35" s="48"/>
      <c r="G35" s="40"/>
      <c r="H35" s="40"/>
      <c r="I35" s="53"/>
      <c r="J35" s="53"/>
      <c r="K35" s="53"/>
      <c r="L35" s="40"/>
      <c r="M35" s="40"/>
    </row>
    <row r="36" spans="1:13" x14ac:dyDescent="0.35">
      <c r="A36" s="40" t="s">
        <v>144</v>
      </c>
      <c r="B36" s="41" t="s">
        <v>29</v>
      </c>
      <c r="C36" s="40"/>
      <c r="D36" s="48"/>
      <c r="E36" s="40"/>
      <c r="F36" s="48"/>
      <c r="G36" s="40"/>
      <c r="H36" s="40"/>
      <c r="I36" s="53"/>
      <c r="J36" s="53"/>
      <c r="K36" s="53"/>
      <c r="L36" s="40"/>
      <c r="M36" s="40"/>
    </row>
    <row r="37" spans="1:13" x14ac:dyDescent="0.35">
      <c r="A37" s="40">
        <v>14</v>
      </c>
      <c r="B37" s="49" t="s">
        <v>17</v>
      </c>
      <c r="C37" s="47">
        <v>3</v>
      </c>
      <c r="D37" s="48">
        <v>3.5</v>
      </c>
      <c r="E37" s="40">
        <v>3.5</v>
      </c>
      <c r="F37" s="42" t="s">
        <v>89</v>
      </c>
      <c r="G37" s="40" t="s">
        <v>53</v>
      </c>
      <c r="H37" s="40">
        <f t="shared" si="5"/>
        <v>45</v>
      </c>
      <c r="I37" s="53">
        <v>0</v>
      </c>
      <c r="J37" s="53">
        <v>45</v>
      </c>
      <c r="K37" s="53">
        <v>2</v>
      </c>
      <c r="L37" s="40">
        <v>0</v>
      </c>
      <c r="M37" s="40">
        <v>0</v>
      </c>
    </row>
    <row r="38" spans="1:13" x14ac:dyDescent="0.35">
      <c r="A38" s="40">
        <v>15</v>
      </c>
      <c r="B38" s="55" t="s">
        <v>21</v>
      </c>
      <c r="C38" s="56">
        <v>4</v>
      </c>
      <c r="D38" s="42">
        <v>20</v>
      </c>
      <c r="E38" s="40">
        <v>10</v>
      </c>
      <c r="F38" s="42" t="s">
        <v>91</v>
      </c>
      <c r="G38" s="40" t="s">
        <v>53</v>
      </c>
      <c r="H38" s="40">
        <f>I38+J38</f>
        <v>0</v>
      </c>
      <c r="I38" s="42">
        <v>0</v>
      </c>
      <c r="J38" s="42">
        <v>0</v>
      </c>
      <c r="K38" s="42">
        <v>0</v>
      </c>
      <c r="L38" s="40">
        <v>0</v>
      </c>
      <c r="M38" s="40">
        <v>200</v>
      </c>
    </row>
    <row r="39" spans="1:13" x14ac:dyDescent="0.35">
      <c r="A39" s="40">
        <v>16</v>
      </c>
      <c r="B39" s="41" t="s">
        <v>131</v>
      </c>
      <c r="C39" s="40">
        <v>4</v>
      </c>
      <c r="D39" s="42">
        <v>2</v>
      </c>
      <c r="E39" s="40">
        <v>0</v>
      </c>
      <c r="F39" s="42" t="s">
        <v>89</v>
      </c>
      <c r="G39" s="40" t="s">
        <v>53</v>
      </c>
      <c r="H39" s="40">
        <f>I39+J39</f>
        <v>30</v>
      </c>
      <c r="I39" s="48">
        <v>30</v>
      </c>
      <c r="J39" s="48">
        <v>0</v>
      </c>
      <c r="K39" s="48">
        <v>2</v>
      </c>
      <c r="L39" s="40">
        <v>0</v>
      </c>
      <c r="M39" s="40">
        <v>0</v>
      </c>
    </row>
    <row r="40" spans="1:13" x14ac:dyDescent="0.35">
      <c r="A40" s="40" t="s">
        <v>145</v>
      </c>
      <c r="B40" s="55" t="s">
        <v>122</v>
      </c>
      <c r="C40" s="40"/>
      <c r="D40" s="48"/>
      <c r="E40" s="40"/>
      <c r="F40" s="42"/>
      <c r="G40" s="40"/>
      <c r="H40" s="40"/>
      <c r="I40" s="40"/>
      <c r="J40" s="40"/>
      <c r="K40" s="40"/>
      <c r="L40" s="40"/>
      <c r="M40" s="40"/>
    </row>
    <row r="41" spans="1:13" x14ac:dyDescent="0.35">
      <c r="A41" s="40" t="s">
        <v>146</v>
      </c>
      <c r="B41" s="41" t="s">
        <v>123</v>
      </c>
      <c r="C41" s="61"/>
      <c r="D41" s="42"/>
      <c r="E41" s="40"/>
      <c r="F41" s="42"/>
      <c r="G41" s="40"/>
      <c r="H41" s="40"/>
      <c r="I41" s="42"/>
      <c r="J41" s="42"/>
      <c r="K41" s="42"/>
      <c r="L41" s="40"/>
      <c r="M41" s="40"/>
    </row>
    <row r="42" spans="1:13" x14ac:dyDescent="0.35">
      <c r="A42" s="40">
        <v>17</v>
      </c>
      <c r="B42" s="41" t="s">
        <v>20</v>
      </c>
      <c r="C42" s="40">
        <v>4</v>
      </c>
      <c r="D42" s="48">
        <v>3.5</v>
      </c>
      <c r="E42" s="40">
        <v>3.5</v>
      </c>
      <c r="F42" s="42" t="s">
        <v>89</v>
      </c>
      <c r="G42" s="40" t="s">
        <v>53</v>
      </c>
      <c r="H42" s="40">
        <f>I42+J42</f>
        <v>45</v>
      </c>
      <c r="I42" s="42">
        <v>0</v>
      </c>
      <c r="J42" s="42">
        <v>45</v>
      </c>
      <c r="K42" s="42">
        <v>2</v>
      </c>
      <c r="L42" s="40">
        <v>0</v>
      </c>
      <c r="M42" s="40">
        <v>0</v>
      </c>
    </row>
    <row r="43" spans="1:13" ht="12" customHeight="1" x14ac:dyDescent="0.35">
      <c r="A43" s="83" t="s">
        <v>55</v>
      </c>
      <c r="B43" s="84"/>
      <c r="C43" s="85"/>
      <c r="D43" s="43">
        <f>SUM(D22:D42)</f>
        <v>74</v>
      </c>
      <c r="E43" s="43">
        <f>SUM(E22:E42)</f>
        <v>35</v>
      </c>
      <c r="F43" s="43" t="s">
        <v>56</v>
      </c>
      <c r="G43" s="43" t="s">
        <v>56</v>
      </c>
      <c r="H43" s="43">
        <f>SUM(I43:J43)</f>
        <v>750</v>
      </c>
      <c r="I43" s="43">
        <f>SUM(I22:I42)</f>
        <v>345</v>
      </c>
      <c r="J43" s="43">
        <f>SUM(J22:J42)</f>
        <v>405</v>
      </c>
      <c r="K43" s="43">
        <f>SUM(K22:K42)</f>
        <v>44</v>
      </c>
      <c r="L43" s="43">
        <f>SUM(L22:L42)</f>
        <v>0</v>
      </c>
      <c r="M43" s="43">
        <f>SUM(M22:M42)</f>
        <v>200</v>
      </c>
    </row>
    <row r="44" spans="1:13" ht="12" customHeight="1" x14ac:dyDescent="0.35">
      <c r="A44" s="75" t="s">
        <v>57</v>
      </c>
      <c r="B44" s="76"/>
      <c r="C44" s="77"/>
      <c r="D44" s="37" t="s">
        <v>56</v>
      </c>
      <c r="E44" s="40">
        <f>E43</f>
        <v>35</v>
      </c>
      <c r="F44" s="40" t="s">
        <v>56</v>
      </c>
      <c r="G44" s="40" t="s">
        <v>56</v>
      </c>
      <c r="H44" s="44">
        <f t="shared" ref="H44" si="6">SUM(I44:J44)</f>
        <v>338</v>
      </c>
      <c r="I44" s="40">
        <v>0</v>
      </c>
      <c r="J44" s="44">
        <f>'Plan studiów NMiI semestry'!J31+'Plan studiów NMiI semestry'!J76+'Plan studiów NMiI semestry'!J108+'Plan studiów NMiI semestry'!J137</f>
        <v>338</v>
      </c>
      <c r="K44" s="44">
        <f>'Plan studiów NMiI semestry'!K31+'Plan studiów NMiI semestry'!K76+'Plan studiów NMiI semestry'!K108+'Plan studiów NMiI semestry'!K137</f>
        <v>18</v>
      </c>
      <c r="L44" s="40">
        <f>SUMIF($E22:$E42,"&gt;0",L22:L42)</f>
        <v>0</v>
      </c>
      <c r="M44" s="40">
        <f>SUMIF($E22:$E42,"&gt;0",M22:M42)</f>
        <v>200</v>
      </c>
    </row>
    <row r="45" spans="1:13" ht="12" customHeight="1" x14ac:dyDescent="0.35">
      <c r="A45" s="72" t="s">
        <v>58</v>
      </c>
      <c r="B45" s="73"/>
      <c r="C45" s="74"/>
      <c r="D45" s="45">
        <f>SUMIF(G22:G42,"f",D22:D42)</f>
        <v>37</v>
      </c>
      <c r="E45" s="45">
        <f>SUMIF(G22:G42,"f",E22:E42)</f>
        <v>22.5</v>
      </c>
      <c r="F45" s="45" t="s">
        <v>56</v>
      </c>
      <c r="G45" s="45" t="s">
        <v>56</v>
      </c>
      <c r="H45" s="45">
        <f t="shared" ref="H45:M45" si="7">SUMIF($G22:$G42,"f",H22:H42)</f>
        <v>225</v>
      </c>
      <c r="I45" s="45">
        <f t="shared" si="7"/>
        <v>60</v>
      </c>
      <c r="J45" s="45">
        <f t="shared" si="7"/>
        <v>165</v>
      </c>
      <c r="K45" s="45">
        <f t="shared" si="7"/>
        <v>12</v>
      </c>
      <c r="L45" s="45">
        <f t="shared" si="7"/>
        <v>0</v>
      </c>
      <c r="M45" s="45">
        <f t="shared" si="7"/>
        <v>200</v>
      </c>
    </row>
    <row r="46" spans="1:13" x14ac:dyDescent="0.35">
      <c r="A46" s="70" t="s">
        <v>60</v>
      </c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</row>
    <row r="47" spans="1:13" x14ac:dyDescent="0.35">
      <c r="A47" s="40">
        <v>1</v>
      </c>
      <c r="B47" s="41" t="s">
        <v>4</v>
      </c>
      <c r="C47" s="40">
        <v>2</v>
      </c>
      <c r="D47" s="48">
        <v>4</v>
      </c>
      <c r="E47" s="40">
        <v>2</v>
      </c>
      <c r="F47" s="42" t="s">
        <v>89</v>
      </c>
      <c r="G47" s="40" t="s">
        <v>53</v>
      </c>
      <c r="H47" s="40">
        <f t="shared" ref="H47" si="8">I47+J47</f>
        <v>60</v>
      </c>
      <c r="I47" s="53">
        <v>30</v>
      </c>
      <c r="J47" s="53">
        <v>30</v>
      </c>
      <c r="K47" s="53">
        <v>2</v>
      </c>
      <c r="L47" s="40">
        <v>0</v>
      </c>
      <c r="M47" s="40">
        <v>0</v>
      </c>
    </row>
    <row r="48" spans="1:13" x14ac:dyDescent="0.35">
      <c r="A48" s="40" t="s">
        <v>153</v>
      </c>
      <c r="B48" s="49" t="s">
        <v>15</v>
      </c>
      <c r="C48" s="40"/>
      <c r="D48" s="48"/>
      <c r="E48" s="40"/>
      <c r="F48" s="48"/>
      <c r="G48" s="40"/>
      <c r="H48" s="40"/>
      <c r="I48" s="53"/>
      <c r="J48" s="53"/>
      <c r="K48" s="53"/>
      <c r="L48" s="40"/>
      <c r="M48" s="40"/>
    </row>
    <row r="49" spans="1:13" x14ac:dyDescent="0.35">
      <c r="A49" s="40" t="s">
        <v>154</v>
      </c>
      <c r="B49" s="49" t="s">
        <v>14</v>
      </c>
      <c r="C49" s="40"/>
      <c r="D49" s="48"/>
      <c r="E49" s="40"/>
      <c r="F49" s="55"/>
      <c r="G49" s="40"/>
      <c r="H49" s="40"/>
      <c r="I49" s="53"/>
      <c r="J49" s="53"/>
      <c r="K49" s="53"/>
      <c r="L49" s="40"/>
      <c r="M49" s="40"/>
    </row>
    <row r="50" spans="1:13" x14ac:dyDescent="0.35">
      <c r="A50" s="40" t="s">
        <v>155</v>
      </c>
      <c r="B50" s="49" t="s">
        <v>121</v>
      </c>
      <c r="C50" s="40"/>
      <c r="D50" s="40"/>
      <c r="E50" s="40"/>
      <c r="F50" s="48"/>
      <c r="G50" s="40"/>
      <c r="H50" s="40"/>
      <c r="I50" s="40"/>
      <c r="J50" s="40"/>
      <c r="K50" s="40"/>
      <c r="L50" s="40"/>
      <c r="M50" s="40"/>
    </row>
    <row r="51" spans="1:13" x14ac:dyDescent="0.35">
      <c r="A51" s="40">
        <v>2</v>
      </c>
      <c r="B51" s="55" t="s">
        <v>9</v>
      </c>
      <c r="C51" s="40">
        <v>2</v>
      </c>
      <c r="D51" s="48">
        <v>4.5</v>
      </c>
      <c r="E51" s="40">
        <v>2</v>
      </c>
      <c r="F51" s="42" t="s">
        <v>90</v>
      </c>
      <c r="G51" s="40" t="s">
        <v>53</v>
      </c>
      <c r="H51" s="40">
        <f t="shared" ref="H51" si="9">I51+J51</f>
        <v>60</v>
      </c>
      <c r="I51" s="42">
        <v>30</v>
      </c>
      <c r="J51" s="42">
        <v>30</v>
      </c>
      <c r="K51" s="42">
        <v>4</v>
      </c>
      <c r="L51" s="40">
        <v>0</v>
      </c>
      <c r="M51" s="40">
        <v>0</v>
      </c>
    </row>
    <row r="52" spans="1:13" x14ac:dyDescent="0.35">
      <c r="A52" s="40" t="s">
        <v>156</v>
      </c>
      <c r="B52" s="49" t="s">
        <v>22</v>
      </c>
      <c r="C52" s="40"/>
      <c r="D52" s="48"/>
      <c r="E52" s="40"/>
      <c r="F52" s="42"/>
      <c r="G52" s="40"/>
      <c r="H52" s="40"/>
      <c r="I52" s="40"/>
      <c r="J52" s="40"/>
      <c r="K52" s="40"/>
      <c r="L52" s="40"/>
      <c r="M52" s="40"/>
    </row>
    <row r="53" spans="1:13" x14ac:dyDescent="0.35">
      <c r="A53" s="40" t="s">
        <v>157</v>
      </c>
      <c r="B53" s="41" t="s">
        <v>31</v>
      </c>
      <c r="C53" s="40"/>
      <c r="D53" s="48"/>
      <c r="E53" s="40"/>
      <c r="F53" s="42"/>
      <c r="G53" s="40"/>
      <c r="H53" s="40"/>
      <c r="I53" s="42"/>
      <c r="J53" s="42"/>
      <c r="K53" s="42"/>
      <c r="L53" s="40"/>
      <c r="M53" s="40"/>
    </row>
    <row r="54" spans="1:13" x14ac:dyDescent="0.35">
      <c r="A54" s="40">
        <v>3</v>
      </c>
      <c r="B54" s="41" t="s">
        <v>27</v>
      </c>
      <c r="C54" s="40">
        <v>3</v>
      </c>
      <c r="D54" s="48">
        <v>3</v>
      </c>
      <c r="E54" s="40">
        <v>3</v>
      </c>
      <c r="F54" s="42" t="s">
        <v>89</v>
      </c>
      <c r="G54" s="40" t="s">
        <v>53</v>
      </c>
      <c r="H54" s="40">
        <f t="shared" ref="H54" si="10">I54+J54</f>
        <v>45</v>
      </c>
      <c r="I54" s="53">
        <v>0</v>
      </c>
      <c r="J54" s="53">
        <v>45</v>
      </c>
      <c r="K54" s="53">
        <v>2</v>
      </c>
      <c r="L54" s="40">
        <v>0</v>
      </c>
      <c r="M54" s="40">
        <v>0</v>
      </c>
    </row>
    <row r="55" spans="1:13" x14ac:dyDescent="0.35">
      <c r="A55" s="40">
        <v>4</v>
      </c>
      <c r="B55" s="55" t="s">
        <v>16</v>
      </c>
      <c r="C55" s="40">
        <v>3</v>
      </c>
      <c r="D55" s="48">
        <v>4.5</v>
      </c>
      <c r="E55" s="40">
        <v>2</v>
      </c>
      <c r="F55" s="42" t="s">
        <v>89</v>
      </c>
      <c r="G55" s="40" t="s">
        <v>53</v>
      </c>
      <c r="H55" s="40">
        <f t="shared" ref="H55" si="11">I55+J55</f>
        <v>60</v>
      </c>
      <c r="I55" s="42">
        <v>30</v>
      </c>
      <c r="J55" s="42">
        <v>30</v>
      </c>
      <c r="K55" s="42">
        <v>2</v>
      </c>
      <c r="L55" s="40">
        <v>0</v>
      </c>
      <c r="M55" s="40">
        <v>0</v>
      </c>
    </row>
    <row r="56" spans="1:13" x14ac:dyDescent="0.35">
      <c r="A56" s="40" t="s">
        <v>160</v>
      </c>
      <c r="B56" s="49" t="s">
        <v>32</v>
      </c>
      <c r="C56" s="40"/>
      <c r="D56" s="48"/>
      <c r="E56" s="40"/>
      <c r="F56" s="42"/>
      <c r="G56" s="40"/>
      <c r="H56" s="40"/>
      <c r="I56" s="53"/>
      <c r="J56" s="53"/>
      <c r="K56" s="53"/>
      <c r="L56" s="40"/>
      <c r="M56" s="40"/>
    </row>
    <row r="57" spans="1:13" x14ac:dyDescent="0.35">
      <c r="A57" s="40" t="s">
        <v>161</v>
      </c>
      <c r="B57" s="41" t="s">
        <v>30</v>
      </c>
      <c r="C57" s="40"/>
      <c r="D57" s="40"/>
      <c r="E57" s="40"/>
      <c r="F57" s="48"/>
      <c r="G57" s="40"/>
      <c r="H57" s="40"/>
      <c r="I57" s="40"/>
      <c r="J57" s="40"/>
      <c r="K57" s="40"/>
      <c r="L57" s="40"/>
      <c r="M57" s="40"/>
    </row>
    <row r="58" spans="1:13" x14ac:dyDescent="0.35">
      <c r="A58" s="40" t="s">
        <v>162</v>
      </c>
      <c r="B58" s="49" t="s">
        <v>24</v>
      </c>
      <c r="C58" s="40"/>
      <c r="D58" s="48"/>
      <c r="E58" s="40"/>
      <c r="F58" s="42"/>
      <c r="G58" s="40"/>
      <c r="H58" s="40"/>
      <c r="I58" s="53"/>
      <c r="J58" s="53"/>
      <c r="K58" s="53"/>
      <c r="L58" s="40"/>
      <c r="M58" s="40"/>
    </row>
    <row r="59" spans="1:13" ht="12" customHeight="1" x14ac:dyDescent="0.35">
      <c r="A59" s="83" t="s">
        <v>55</v>
      </c>
      <c r="B59" s="84"/>
      <c r="C59" s="85"/>
      <c r="D59" s="43">
        <f>SUM(D47:D58)</f>
        <v>16</v>
      </c>
      <c r="E59" s="43">
        <f>SUM(E47:E58)</f>
        <v>9</v>
      </c>
      <c r="F59" s="43" t="s">
        <v>56</v>
      </c>
      <c r="G59" s="43" t="s">
        <v>56</v>
      </c>
      <c r="H59" s="43">
        <f>SUM(I59:J59)</f>
        <v>225</v>
      </c>
      <c r="I59" s="43">
        <f>SUM(I47:I58)</f>
        <v>90</v>
      </c>
      <c r="J59" s="43">
        <f>SUM(J47:J58)</f>
        <v>135</v>
      </c>
      <c r="K59" s="43">
        <f>SUM(K47:K58)</f>
        <v>10</v>
      </c>
      <c r="L59" s="43">
        <f>SUM(L47:L58)</f>
        <v>0</v>
      </c>
      <c r="M59" s="43">
        <f>SUM(M47:M58)</f>
        <v>0</v>
      </c>
    </row>
    <row r="60" spans="1:13" ht="12" customHeight="1" x14ac:dyDescent="0.35">
      <c r="A60" s="75" t="s">
        <v>57</v>
      </c>
      <c r="B60" s="76"/>
      <c r="C60" s="77"/>
      <c r="D60" s="37" t="s">
        <v>56</v>
      </c>
      <c r="E60" s="40">
        <f>E59</f>
        <v>9</v>
      </c>
      <c r="F60" s="40" t="s">
        <v>56</v>
      </c>
      <c r="G60" s="40" t="s">
        <v>56</v>
      </c>
      <c r="H60" s="44">
        <f>SUM(I60:J60)</f>
        <v>129</v>
      </c>
      <c r="I60" s="40">
        <v>0</v>
      </c>
      <c r="J60" s="44">
        <f>'Plan studiów NMiI semestry'!J82+'Plan studiów NMiI semestry'!J114</f>
        <v>129</v>
      </c>
      <c r="K60" s="44">
        <f>'Plan studiów NMiI semestry'!K82+'Plan studiów NMiI semestry'!K114</f>
        <v>6</v>
      </c>
      <c r="L60" s="40">
        <f>SUMIF($E47:$E58,"&gt;0",L47:L58)</f>
        <v>0</v>
      </c>
      <c r="M60" s="40" cm="1">
        <f t="array" ref="M60">SUMPRODUCT(IF(E47:E58&gt;0,E47:E58/D47:D58,0)*M47:M58)</f>
        <v>0</v>
      </c>
    </row>
    <row r="61" spans="1:13" ht="12" customHeight="1" x14ac:dyDescent="0.35">
      <c r="A61" s="72" t="s">
        <v>58</v>
      </c>
      <c r="B61" s="73"/>
      <c r="C61" s="74"/>
      <c r="D61" s="45">
        <f>SUMIF(G47:G58,"f",D47:D58)</f>
        <v>16</v>
      </c>
      <c r="E61" s="45">
        <f>SUMIF(G47:G58,"f",E47:E58)</f>
        <v>9</v>
      </c>
      <c r="F61" s="45" t="s">
        <v>56</v>
      </c>
      <c r="G61" s="45" t="s">
        <v>56</v>
      </c>
      <c r="H61" s="45">
        <f t="shared" ref="H61:M61" si="12">SUMIF($G47:$G58,"f",H47:H58)</f>
        <v>225</v>
      </c>
      <c r="I61" s="45">
        <f t="shared" si="12"/>
        <v>90</v>
      </c>
      <c r="J61" s="45">
        <f t="shared" si="12"/>
        <v>135</v>
      </c>
      <c r="K61" s="45">
        <f t="shared" si="12"/>
        <v>10</v>
      </c>
      <c r="L61" s="45">
        <f t="shared" si="12"/>
        <v>0</v>
      </c>
      <c r="M61" s="40">
        <f t="shared" si="12"/>
        <v>0</v>
      </c>
    </row>
    <row r="62" spans="1:13" x14ac:dyDescent="0.35">
      <c r="A62" s="65" t="s">
        <v>152</v>
      </c>
      <c r="B62" s="66"/>
      <c r="C62" s="66"/>
      <c r="D62" s="66"/>
      <c r="E62" s="66"/>
      <c r="F62" s="66"/>
      <c r="G62" s="66"/>
      <c r="H62" s="66"/>
      <c r="I62" s="66"/>
      <c r="J62" s="66"/>
      <c r="K62" s="66"/>
      <c r="L62" s="66"/>
    </row>
    <row r="63" spans="1:13" x14ac:dyDescent="0.35">
      <c r="A63" s="40">
        <v>1</v>
      </c>
      <c r="B63" s="54" t="s">
        <v>142</v>
      </c>
      <c r="C63" s="40">
        <v>1</v>
      </c>
      <c r="D63" s="48">
        <v>2</v>
      </c>
      <c r="E63" s="40">
        <v>2</v>
      </c>
      <c r="F63" s="42" t="s">
        <v>89</v>
      </c>
      <c r="G63" s="40" t="s">
        <v>53</v>
      </c>
      <c r="H63" s="40">
        <f>I63+J63</f>
        <v>30</v>
      </c>
      <c r="I63" s="42">
        <v>0</v>
      </c>
      <c r="J63" s="42">
        <v>30</v>
      </c>
      <c r="K63" s="42">
        <v>2</v>
      </c>
      <c r="L63" s="40">
        <v>0</v>
      </c>
      <c r="M63" s="40">
        <v>0</v>
      </c>
    </row>
    <row r="64" spans="1:13" x14ac:dyDescent="0.35">
      <c r="A64" s="40">
        <v>2</v>
      </c>
      <c r="B64" s="57" t="s">
        <v>35</v>
      </c>
      <c r="C64" s="40">
        <v>2</v>
      </c>
      <c r="D64" s="48">
        <v>2.5</v>
      </c>
      <c r="E64" s="40">
        <v>2</v>
      </c>
      <c r="F64" s="42" t="s">
        <v>89</v>
      </c>
      <c r="G64" s="40" t="s">
        <v>53</v>
      </c>
      <c r="H64" s="40">
        <f t="shared" ref="H64" si="13">I64+J64</f>
        <v>30</v>
      </c>
      <c r="I64" s="40">
        <v>0</v>
      </c>
      <c r="J64" s="40">
        <v>30</v>
      </c>
      <c r="K64" s="40">
        <v>2</v>
      </c>
      <c r="L64" s="40">
        <v>0</v>
      </c>
      <c r="M64" s="40">
        <v>0</v>
      </c>
    </row>
    <row r="65" spans="1:13" ht="12" customHeight="1" x14ac:dyDescent="0.35">
      <c r="A65" s="67" t="s">
        <v>55</v>
      </c>
      <c r="B65" s="67"/>
      <c r="C65" s="67"/>
      <c r="D65" s="43">
        <f>SUM(D63:D64)</f>
        <v>4.5</v>
      </c>
      <c r="E65" s="43">
        <f>SUM(E63:E64)</f>
        <v>4</v>
      </c>
      <c r="F65" s="43" t="s">
        <v>56</v>
      </c>
      <c r="G65" s="43" t="s">
        <v>56</v>
      </c>
      <c r="H65" s="43">
        <f>SUM(I65:J65)</f>
        <v>60</v>
      </c>
      <c r="I65" s="43">
        <f>SUM(I63:I64)</f>
        <v>0</v>
      </c>
      <c r="J65" s="43">
        <f>SUM(J63:J64)</f>
        <v>60</v>
      </c>
      <c r="K65" s="43">
        <f>SUM(K63:K64)</f>
        <v>4</v>
      </c>
      <c r="L65" s="43">
        <f>SUM(L63:L64)</f>
        <v>0</v>
      </c>
      <c r="M65" s="43">
        <f>SUM(M63:M64)</f>
        <v>0</v>
      </c>
    </row>
    <row r="66" spans="1:13" ht="12" customHeight="1" x14ac:dyDescent="0.35">
      <c r="A66" s="68" t="s">
        <v>57</v>
      </c>
      <c r="B66" s="68"/>
      <c r="C66" s="68"/>
      <c r="D66" s="37" t="s">
        <v>56</v>
      </c>
      <c r="E66" s="40">
        <f>E65</f>
        <v>4</v>
      </c>
      <c r="F66" s="40" t="s">
        <v>56</v>
      </c>
      <c r="G66" s="40" t="s">
        <v>56</v>
      </c>
      <c r="H66" s="44">
        <f>SUM(I66:J66)</f>
        <v>54</v>
      </c>
      <c r="I66" s="40">
        <v>0</v>
      </c>
      <c r="J66" s="44">
        <f>'Plan studiów NMiI semestry'!J37+'Plan studiów NMiI semestry'!J87</f>
        <v>54</v>
      </c>
      <c r="K66" s="44">
        <f>'Plan studiów NMiI semestry'!K37+'Plan studiów NMiI semestry'!K87</f>
        <v>4</v>
      </c>
      <c r="L66" s="40">
        <f>SUMIF($E63:$E64,"&gt;0",L63:L64)</f>
        <v>0</v>
      </c>
      <c r="M66" s="40">
        <f>SUMIF($E63:$E64,"&gt;0",M63:M64)</f>
        <v>0</v>
      </c>
    </row>
    <row r="67" spans="1:13" ht="12" customHeight="1" x14ac:dyDescent="0.35">
      <c r="A67" s="69" t="s">
        <v>58</v>
      </c>
      <c r="B67" s="69"/>
      <c r="C67" s="69"/>
      <c r="D67" s="45">
        <f>SUMIF(G63:G64,"f",D63:D64)</f>
        <v>4.5</v>
      </c>
      <c r="E67" s="45">
        <f>SUMIF(G63:G64,"f",E63:E64)</f>
        <v>4</v>
      </c>
      <c r="F67" s="45" t="s">
        <v>56</v>
      </c>
      <c r="G67" s="45" t="s">
        <v>56</v>
      </c>
      <c r="H67" s="45">
        <f t="shared" ref="H67" si="14">SUM(I67:J67)</f>
        <v>60</v>
      </c>
      <c r="I67" s="45">
        <f>SUMIF($G63:$G64,"f",I63:I64)</f>
        <v>0</v>
      </c>
      <c r="J67" s="45">
        <f>SUMIF($G63:$G64,"f",J63:J64)</f>
        <v>60</v>
      </c>
      <c r="K67" s="45">
        <f>SUMIF($G63:$G64,"f",K63:K64)</f>
        <v>4</v>
      </c>
      <c r="L67" s="45">
        <f>SUMIF($G63:$G64,"f",L63:L64)</f>
        <v>0</v>
      </c>
      <c r="M67" s="40">
        <f>SUMIF($G63:$G64,"f",M63:M64)</f>
        <v>0</v>
      </c>
    </row>
    <row r="68" spans="1:13" x14ac:dyDescent="0.35">
      <c r="A68" s="65" t="s">
        <v>151</v>
      </c>
      <c r="B68" s="66"/>
      <c r="C68" s="66"/>
      <c r="D68" s="66"/>
      <c r="E68" s="66"/>
      <c r="F68" s="66"/>
      <c r="G68" s="66"/>
      <c r="H68" s="66"/>
      <c r="I68" s="66"/>
      <c r="J68" s="66"/>
      <c r="K68" s="66"/>
      <c r="L68" s="66"/>
    </row>
    <row r="69" spans="1:13" x14ac:dyDescent="0.35">
      <c r="A69" s="40">
        <v>1</v>
      </c>
      <c r="B69" s="41" t="s">
        <v>133</v>
      </c>
      <c r="C69" s="40">
        <v>1</v>
      </c>
      <c r="D69" s="40">
        <v>2</v>
      </c>
      <c r="E69" s="40">
        <v>2</v>
      </c>
      <c r="F69" s="42" t="s">
        <v>89</v>
      </c>
      <c r="G69" s="40" t="s">
        <v>53</v>
      </c>
      <c r="H69" s="40">
        <f t="shared" ref="H69" si="15">I69+J69</f>
        <v>30</v>
      </c>
      <c r="I69" s="53">
        <v>0</v>
      </c>
      <c r="J69" s="53">
        <v>30</v>
      </c>
      <c r="K69" s="53">
        <v>2</v>
      </c>
      <c r="L69" s="40">
        <v>0</v>
      </c>
      <c r="M69" s="40">
        <v>0</v>
      </c>
    </row>
    <row r="70" spans="1:13" x14ac:dyDescent="0.35">
      <c r="A70" s="40">
        <v>2</v>
      </c>
      <c r="B70" s="54" t="s">
        <v>141</v>
      </c>
      <c r="C70" s="40">
        <v>2</v>
      </c>
      <c r="D70" s="48">
        <v>2</v>
      </c>
      <c r="E70" s="40">
        <v>2</v>
      </c>
      <c r="F70" s="42" t="s">
        <v>89</v>
      </c>
      <c r="G70" s="40" t="s">
        <v>53</v>
      </c>
      <c r="H70" s="40">
        <f t="shared" ref="H70" si="16">I70+J70</f>
        <v>30</v>
      </c>
      <c r="I70" s="42">
        <v>0</v>
      </c>
      <c r="J70" s="42">
        <v>30</v>
      </c>
      <c r="K70" s="42">
        <v>2</v>
      </c>
      <c r="L70" s="40">
        <v>0</v>
      </c>
      <c r="M70" s="40">
        <v>0</v>
      </c>
    </row>
    <row r="71" spans="1:13" x14ac:dyDescent="0.35">
      <c r="A71" s="40">
        <v>3</v>
      </c>
      <c r="B71" s="57" t="s">
        <v>36</v>
      </c>
      <c r="C71" s="40">
        <v>3</v>
      </c>
      <c r="D71" s="48">
        <v>2.5</v>
      </c>
      <c r="E71" s="40">
        <v>2</v>
      </c>
      <c r="F71" s="42" t="s">
        <v>89</v>
      </c>
      <c r="G71" s="40" t="s">
        <v>53</v>
      </c>
      <c r="H71" s="40">
        <f t="shared" ref="H71" si="17">I71+J71</f>
        <v>30</v>
      </c>
      <c r="I71" s="42">
        <v>0</v>
      </c>
      <c r="J71" s="42">
        <v>30</v>
      </c>
      <c r="K71" s="42">
        <v>2</v>
      </c>
      <c r="L71" s="40">
        <v>0</v>
      </c>
      <c r="M71" s="40">
        <v>0</v>
      </c>
    </row>
    <row r="72" spans="1:13" ht="12" customHeight="1" x14ac:dyDescent="0.35">
      <c r="A72" s="67" t="s">
        <v>55</v>
      </c>
      <c r="B72" s="67"/>
      <c r="C72" s="67"/>
      <c r="D72" s="43">
        <f>SUM(D69:D71)</f>
        <v>6.5</v>
      </c>
      <c r="E72" s="43">
        <f>SUM(E69:E71)</f>
        <v>6</v>
      </c>
      <c r="F72" s="43" t="s">
        <v>56</v>
      </c>
      <c r="G72" s="43" t="s">
        <v>56</v>
      </c>
      <c r="H72" s="43">
        <f>SUM(I72:J72)</f>
        <v>90</v>
      </c>
      <c r="I72" s="43">
        <f>SUM(I69:I71)</f>
        <v>0</v>
      </c>
      <c r="J72" s="43">
        <f>SUM(J69:J71)</f>
        <v>90</v>
      </c>
      <c r="K72" s="43">
        <f>SUM(K69:K71)</f>
        <v>6</v>
      </c>
      <c r="L72" s="43">
        <f>SUM(L69:L71)</f>
        <v>0</v>
      </c>
      <c r="M72" s="43">
        <f>SUM(M69:M71)</f>
        <v>0</v>
      </c>
    </row>
    <row r="73" spans="1:13" ht="12" customHeight="1" x14ac:dyDescent="0.35">
      <c r="A73" s="68" t="s">
        <v>57</v>
      </c>
      <c r="B73" s="68"/>
      <c r="C73" s="68"/>
      <c r="D73" s="37" t="s">
        <v>56</v>
      </c>
      <c r="E73" s="40">
        <f>E72</f>
        <v>6</v>
      </c>
      <c r="F73" s="40" t="s">
        <v>56</v>
      </c>
      <c r="G73" s="40" t="s">
        <v>56</v>
      </c>
      <c r="H73" s="44">
        <f t="shared" ref="H73:H74" si="18">SUM(I73:J73)</f>
        <v>84</v>
      </c>
      <c r="I73" s="40">
        <v>0</v>
      </c>
      <c r="J73" s="44">
        <f>'Plan studiów NMiI semestry'!J92+'Plan studiów NMiI semestry'!J119+'Plan studiów NMiI semestry'!J42</f>
        <v>84</v>
      </c>
      <c r="K73" s="44">
        <f>'Plan studiów NMiI semestry'!K92+'Plan studiów NMiI semestry'!K119+'Plan studiów NMiI semestry'!K42</f>
        <v>6</v>
      </c>
      <c r="L73" s="40">
        <f>SUMIF($E69:$E71,"&gt;0",L69:L71)</f>
        <v>0</v>
      </c>
      <c r="M73" s="40">
        <f>SUMIF($E69:$E71,"&gt;0",M69:M71)</f>
        <v>0</v>
      </c>
    </row>
    <row r="74" spans="1:13" x14ac:dyDescent="0.35">
      <c r="A74" s="69" t="s">
        <v>58</v>
      </c>
      <c r="B74" s="69"/>
      <c r="C74" s="69"/>
      <c r="D74" s="45">
        <f>SUMIF(G69:G71,"f",D69:D71)</f>
        <v>6.5</v>
      </c>
      <c r="E74" s="45">
        <f>SUMIF(G69:G71,"f",E69:E71)</f>
        <v>6</v>
      </c>
      <c r="F74" s="45" t="s">
        <v>56</v>
      </c>
      <c r="G74" s="45" t="s">
        <v>56</v>
      </c>
      <c r="H74" s="45">
        <f t="shared" si="18"/>
        <v>90</v>
      </c>
      <c r="I74" s="45">
        <f>SUMIF($G69:$G71,"f",I69:I71)</f>
        <v>0</v>
      </c>
      <c r="J74" s="45">
        <f>SUMIF($G69:$G71,"f",J69:J71)</f>
        <v>90</v>
      </c>
      <c r="K74" s="45">
        <f>SUMIF($G69:$G71,"f",K69:K71)</f>
        <v>6</v>
      </c>
      <c r="L74" s="45">
        <f>SUMIF($G69:$G71,"f",L69:L71)</f>
        <v>0</v>
      </c>
      <c r="M74" s="40">
        <f>SUMIF($G69:$G71,"f",M69:M71)</f>
        <v>0</v>
      </c>
    </row>
    <row r="75" spans="1:13" x14ac:dyDescent="0.35">
      <c r="A75" s="65" t="s">
        <v>135</v>
      </c>
      <c r="B75" s="66"/>
      <c r="C75" s="66"/>
      <c r="D75" s="66"/>
      <c r="E75" s="66"/>
      <c r="F75" s="66"/>
      <c r="G75" s="66"/>
      <c r="H75" s="66"/>
      <c r="I75" s="66"/>
      <c r="J75" s="66"/>
      <c r="K75" s="66"/>
      <c r="L75" s="66"/>
    </row>
    <row r="76" spans="1:13" x14ac:dyDescent="0.35">
      <c r="A76" s="40">
        <v>1</v>
      </c>
      <c r="B76" s="41" t="s">
        <v>23</v>
      </c>
      <c r="C76" s="40">
        <v>1</v>
      </c>
      <c r="D76" s="48">
        <v>4.5</v>
      </c>
      <c r="E76" s="40">
        <v>2</v>
      </c>
      <c r="F76" s="42" t="s">
        <v>89</v>
      </c>
      <c r="G76" s="40" t="s">
        <v>54</v>
      </c>
      <c r="H76" s="40">
        <f>I76+J76</f>
        <v>60</v>
      </c>
      <c r="I76" s="42">
        <v>30</v>
      </c>
      <c r="J76" s="42">
        <v>30</v>
      </c>
      <c r="K76" s="42">
        <v>2</v>
      </c>
      <c r="L76" s="40">
        <v>0</v>
      </c>
      <c r="M76" s="40">
        <v>0</v>
      </c>
    </row>
    <row r="77" spans="1:13" ht="12" customHeight="1" x14ac:dyDescent="0.35">
      <c r="A77" s="67" t="s">
        <v>55</v>
      </c>
      <c r="B77" s="67"/>
      <c r="C77" s="67"/>
      <c r="D77" s="43">
        <f>SUM(D76:D76)</f>
        <v>4.5</v>
      </c>
      <c r="E77" s="43">
        <f>SUM(E76:E76)</f>
        <v>2</v>
      </c>
      <c r="F77" s="43" t="s">
        <v>56</v>
      </c>
      <c r="G77" s="43" t="s">
        <v>56</v>
      </c>
      <c r="H77" s="43">
        <f>SUM(I77:J77)</f>
        <v>60</v>
      </c>
      <c r="I77" s="43">
        <f>SUM(I76:I76)</f>
        <v>30</v>
      </c>
      <c r="J77" s="43">
        <f>SUM(J76:J76)</f>
        <v>30</v>
      </c>
      <c r="K77" s="43">
        <f>SUM(K76:K76)</f>
        <v>2</v>
      </c>
      <c r="L77" s="43">
        <f>SUM(L76:L76)</f>
        <v>0</v>
      </c>
      <c r="M77" s="43">
        <f>SUM(M76:M76)</f>
        <v>0</v>
      </c>
    </row>
    <row r="78" spans="1:13" ht="12" customHeight="1" x14ac:dyDescent="0.35">
      <c r="A78" s="68" t="s">
        <v>57</v>
      </c>
      <c r="B78" s="68"/>
      <c r="C78" s="68"/>
      <c r="D78" s="40" t="s">
        <v>56</v>
      </c>
      <c r="E78" s="40">
        <f>E77</f>
        <v>2</v>
      </c>
      <c r="F78" s="40" t="s">
        <v>56</v>
      </c>
      <c r="G78" s="40" t="s">
        <v>56</v>
      </c>
      <c r="H78" s="44">
        <f t="shared" ref="H78" si="19">SUM(I78:J78)</f>
        <v>27</v>
      </c>
      <c r="I78" s="40">
        <v>0</v>
      </c>
      <c r="J78" s="44">
        <f>'Plan studiów NMiI semestry'!J47</f>
        <v>27</v>
      </c>
      <c r="K78" s="44">
        <f>'Plan studiów NMiI semestry'!K47</f>
        <v>1</v>
      </c>
      <c r="L78" s="40">
        <f>SUMIF($E76:$E76,"&gt;0",L76:L76)</f>
        <v>0</v>
      </c>
      <c r="M78" s="40">
        <f>SUMIF($E76:$E76,"&gt;0",M76:M76)</f>
        <v>0</v>
      </c>
    </row>
    <row r="79" spans="1:13" ht="12" customHeight="1" x14ac:dyDescent="0.35">
      <c r="A79" s="69" t="s">
        <v>58</v>
      </c>
      <c r="B79" s="69"/>
      <c r="C79" s="69"/>
      <c r="D79" s="45">
        <f>SUMIF(G76:G76,"f",D76:D76)</f>
        <v>0</v>
      </c>
      <c r="E79" s="45">
        <f>SUMIF(G76:G76,"f",E76:E76)</f>
        <v>0</v>
      </c>
      <c r="F79" s="45" t="s">
        <v>56</v>
      </c>
      <c r="G79" s="45" t="s">
        <v>56</v>
      </c>
      <c r="H79" s="45">
        <f t="shared" ref="H79:M79" si="20">SUMIF($G76:$G76,"f",H76:H76)</f>
        <v>0</v>
      </c>
      <c r="I79" s="45">
        <f t="shared" si="20"/>
        <v>0</v>
      </c>
      <c r="J79" s="45">
        <f t="shared" si="20"/>
        <v>0</v>
      </c>
      <c r="K79" s="45">
        <f t="shared" si="20"/>
        <v>0</v>
      </c>
      <c r="L79" s="45">
        <f t="shared" si="20"/>
        <v>0</v>
      </c>
      <c r="M79" s="45">
        <f t="shared" si="20"/>
        <v>0</v>
      </c>
    </row>
    <row r="80" spans="1:13" x14ac:dyDescent="0.35">
      <c r="A80" s="70" t="s">
        <v>139</v>
      </c>
      <c r="B80" s="71"/>
      <c r="C80" s="71"/>
      <c r="D80" s="71"/>
      <c r="E80" s="71"/>
      <c r="F80" s="71"/>
      <c r="G80" s="71"/>
      <c r="H80" s="71"/>
      <c r="I80" s="71"/>
      <c r="J80" s="71"/>
      <c r="K80" s="71"/>
      <c r="L80" s="71"/>
      <c r="M80" s="71"/>
    </row>
    <row r="81" spans="1:13" x14ac:dyDescent="0.35">
      <c r="A81" s="40">
        <v>1</v>
      </c>
      <c r="B81" s="41" t="s">
        <v>129</v>
      </c>
      <c r="C81" s="40">
        <v>3</v>
      </c>
      <c r="D81" s="40">
        <v>4.5</v>
      </c>
      <c r="E81" s="40">
        <v>2</v>
      </c>
      <c r="F81" s="42" t="s">
        <v>89</v>
      </c>
      <c r="G81" s="40" t="s">
        <v>54</v>
      </c>
      <c r="H81" s="40">
        <v>60</v>
      </c>
      <c r="I81" s="53">
        <v>30</v>
      </c>
      <c r="J81" s="53">
        <v>30</v>
      </c>
      <c r="K81" s="53">
        <v>2</v>
      </c>
      <c r="L81" s="40">
        <v>0</v>
      </c>
      <c r="M81" s="40">
        <v>0</v>
      </c>
    </row>
    <row r="82" spans="1:13" ht="12" customHeight="1" x14ac:dyDescent="0.35">
      <c r="A82" s="67" t="s">
        <v>55</v>
      </c>
      <c r="B82" s="67"/>
      <c r="C82" s="67"/>
      <c r="D82" s="43">
        <f>SUM(D81:D81)</f>
        <v>4.5</v>
      </c>
      <c r="E82" s="43">
        <f>SUM(E81:E81)</f>
        <v>2</v>
      </c>
      <c r="F82" s="43" t="s">
        <v>56</v>
      </c>
      <c r="G82" s="43" t="s">
        <v>56</v>
      </c>
      <c r="H82" s="43">
        <f>SUM(I82:J82)</f>
        <v>60</v>
      </c>
      <c r="I82" s="43">
        <f>SUM(I81:I81)</f>
        <v>30</v>
      </c>
      <c r="J82" s="43">
        <f>SUM(J81:J81)</f>
        <v>30</v>
      </c>
      <c r="K82" s="43">
        <f>SUM(K81:K81)</f>
        <v>2</v>
      </c>
      <c r="L82" s="43">
        <f>SUM(L81:L81)</f>
        <v>0</v>
      </c>
      <c r="M82" s="43">
        <f>SUM(M81:M81)</f>
        <v>0</v>
      </c>
    </row>
    <row r="83" spans="1:13" ht="12" customHeight="1" x14ac:dyDescent="0.35">
      <c r="A83" s="68" t="s">
        <v>57</v>
      </c>
      <c r="B83" s="68"/>
      <c r="C83" s="68"/>
      <c r="D83" s="37" t="s">
        <v>56</v>
      </c>
      <c r="E83" s="40">
        <f>E82</f>
        <v>2</v>
      </c>
      <c r="F83" s="40" t="s">
        <v>56</v>
      </c>
      <c r="G83" s="40" t="s">
        <v>56</v>
      </c>
      <c r="H83" s="44">
        <f t="shared" ref="H83:H84" si="21">SUM(I83:J83)</f>
        <v>27</v>
      </c>
      <c r="I83" s="40">
        <v>0</v>
      </c>
      <c r="J83" s="44">
        <f>'Plan studiów NMiI semestry'!J124</f>
        <v>27</v>
      </c>
      <c r="K83" s="44">
        <f>'Plan studiów NMiI semestry'!K124</f>
        <v>1</v>
      </c>
      <c r="L83" s="40">
        <f>SUMIF($E81:$E81,"&gt;0",L81:L81)</f>
        <v>0</v>
      </c>
      <c r="M83" s="40">
        <f>SUMIF($E81:$E81,"&gt;0",M81:M81)</f>
        <v>0</v>
      </c>
    </row>
    <row r="84" spans="1:13" ht="12" customHeight="1" x14ac:dyDescent="0.35">
      <c r="A84" s="69" t="s">
        <v>58</v>
      </c>
      <c r="B84" s="69"/>
      <c r="C84" s="69"/>
      <c r="D84" s="45">
        <f>SUMIF(G81:G81,"f",D81:D81)</f>
        <v>0</v>
      </c>
      <c r="E84" s="45">
        <f>SUMIF(G81:G81,"f",E81:E81)</f>
        <v>0</v>
      </c>
      <c r="F84" s="45" t="s">
        <v>56</v>
      </c>
      <c r="G84" s="45" t="s">
        <v>56</v>
      </c>
      <c r="H84" s="45">
        <f t="shared" si="21"/>
        <v>0</v>
      </c>
      <c r="I84" s="45">
        <f>SUMIF($G81:$G81,"f",I81:I81)</f>
        <v>0</v>
      </c>
      <c r="J84" s="45">
        <f>SUMIF($G81:$G81,"f",J81:J81)</f>
        <v>0</v>
      </c>
      <c r="K84" s="45">
        <f>SUMIF($G81:$G81,"f",K81:K81)</f>
        <v>0</v>
      </c>
      <c r="L84" s="45">
        <f>SUMIF($G81:$G81,"f",L81:L81)</f>
        <v>0</v>
      </c>
      <c r="M84" s="45">
        <f>SUMIF($G81:$G81,"f",M81:M81)</f>
        <v>0</v>
      </c>
    </row>
    <row r="85" spans="1:13" x14ac:dyDescent="0.35">
      <c r="A85" s="70" t="s">
        <v>61</v>
      </c>
      <c r="B85" s="71"/>
      <c r="C85" s="71"/>
      <c r="D85" s="71"/>
      <c r="E85" s="71"/>
      <c r="F85" s="71"/>
      <c r="G85" s="71"/>
      <c r="H85" s="71"/>
      <c r="I85" s="71"/>
      <c r="J85" s="71"/>
      <c r="K85" s="71"/>
      <c r="L85" s="71"/>
      <c r="M85" s="71"/>
    </row>
    <row r="86" spans="1:13" x14ac:dyDescent="0.35">
      <c r="A86" s="65" t="s">
        <v>137</v>
      </c>
      <c r="B86" s="66"/>
      <c r="C86" s="66"/>
      <c r="D86" s="66"/>
      <c r="E86" s="66"/>
      <c r="F86" s="66"/>
      <c r="G86" s="66"/>
      <c r="H86" s="66"/>
      <c r="I86" s="66"/>
      <c r="J86" s="66"/>
      <c r="K86" s="66"/>
      <c r="L86" s="66"/>
    </row>
    <row r="87" spans="1:13" x14ac:dyDescent="0.35">
      <c r="A87" s="45">
        <v>1</v>
      </c>
      <c r="B87" s="49" t="s">
        <v>34</v>
      </c>
      <c r="C87" s="40">
        <v>1</v>
      </c>
      <c r="D87" s="58">
        <v>2</v>
      </c>
      <c r="E87" s="45">
        <v>2</v>
      </c>
      <c r="F87" s="42" t="s">
        <v>89</v>
      </c>
      <c r="G87" s="45" t="s">
        <v>54</v>
      </c>
      <c r="H87" s="45">
        <f t="shared" ref="H87" si="22">I87+J87</f>
        <v>30</v>
      </c>
      <c r="I87" s="59">
        <v>0</v>
      </c>
      <c r="J87" s="59">
        <v>30</v>
      </c>
      <c r="K87" s="59">
        <v>2</v>
      </c>
      <c r="L87" s="45">
        <v>0</v>
      </c>
      <c r="M87" s="45">
        <v>0</v>
      </c>
    </row>
    <row r="88" spans="1:13" ht="12" customHeight="1" x14ac:dyDescent="0.35">
      <c r="A88" s="83" t="s">
        <v>55</v>
      </c>
      <c r="B88" s="84"/>
      <c r="C88" s="85"/>
      <c r="D88" s="43">
        <f>SUM(D87:D87)</f>
        <v>2</v>
      </c>
      <c r="E88" s="43">
        <f>SUM(E87:E87)</f>
        <v>2</v>
      </c>
      <c r="F88" s="43" t="s">
        <v>56</v>
      </c>
      <c r="G88" s="43" t="s">
        <v>56</v>
      </c>
      <c r="H88" s="43">
        <f>SUM(I88:J88)</f>
        <v>30</v>
      </c>
      <c r="I88" s="43">
        <f>SUM(I87:I87)</f>
        <v>0</v>
      </c>
      <c r="J88" s="43">
        <f>SUM(J87:J87)</f>
        <v>30</v>
      </c>
      <c r="K88" s="43">
        <f>SUM(K87:K87)</f>
        <v>2</v>
      </c>
      <c r="L88" s="43">
        <f>SUM(L87:L87)</f>
        <v>0</v>
      </c>
      <c r="M88" s="43">
        <f>SUM(M87:M87)</f>
        <v>0</v>
      </c>
    </row>
    <row r="89" spans="1:13" ht="12" customHeight="1" x14ac:dyDescent="0.35">
      <c r="A89" s="75" t="s">
        <v>57</v>
      </c>
      <c r="B89" s="76"/>
      <c r="C89" s="77"/>
      <c r="D89" s="37" t="s">
        <v>56</v>
      </c>
      <c r="E89" s="40">
        <f>E88</f>
        <v>2</v>
      </c>
      <c r="F89" s="40" t="s">
        <v>56</v>
      </c>
      <c r="G89" s="40" t="s">
        <v>56</v>
      </c>
      <c r="H89" s="44">
        <f>SUM(I89:J89)</f>
        <v>30</v>
      </c>
      <c r="I89" s="40">
        <v>0</v>
      </c>
      <c r="J89" s="44">
        <f>'Plan studiów NMiI semestry'!J53</f>
        <v>30</v>
      </c>
      <c r="K89" s="44">
        <f>'Plan studiów NMiI semestry'!K53</f>
        <v>2</v>
      </c>
      <c r="L89" s="40">
        <f>SUMIF($E87:$E87,"&gt;0",L87:L87)</f>
        <v>0</v>
      </c>
      <c r="M89" s="40">
        <f>SUMIF($E87:$E87,"&gt;0",M87:M87)</f>
        <v>0</v>
      </c>
    </row>
    <row r="90" spans="1:13" ht="12" customHeight="1" x14ac:dyDescent="0.35">
      <c r="A90" s="72" t="s">
        <v>58</v>
      </c>
      <c r="B90" s="73"/>
      <c r="C90" s="74"/>
      <c r="D90" s="45">
        <f>SUMIF(G87:G87,"f",D87:D87)</f>
        <v>0</v>
      </c>
      <c r="E90" s="45">
        <f>SUMIF(G87:G87,"f",E87:E87)</f>
        <v>0</v>
      </c>
      <c r="F90" s="45" t="s">
        <v>56</v>
      </c>
      <c r="G90" s="45" t="s">
        <v>56</v>
      </c>
      <c r="H90" s="45">
        <f t="shared" ref="H90:M90" si="23">SUMIF($G87:$G87,"f",H87:H87)</f>
        <v>0</v>
      </c>
      <c r="I90" s="45">
        <f t="shared" si="23"/>
        <v>0</v>
      </c>
      <c r="J90" s="45">
        <f t="shared" si="23"/>
        <v>0</v>
      </c>
      <c r="K90" s="45">
        <f t="shared" si="23"/>
        <v>0</v>
      </c>
      <c r="L90" s="45">
        <f t="shared" si="23"/>
        <v>0</v>
      </c>
      <c r="M90" s="40">
        <f t="shared" si="23"/>
        <v>0</v>
      </c>
    </row>
    <row r="91" spans="1:13" x14ac:dyDescent="0.35">
      <c r="A91" s="65" t="s">
        <v>135</v>
      </c>
      <c r="B91" s="66"/>
      <c r="C91" s="66"/>
      <c r="D91" s="66"/>
      <c r="E91" s="66"/>
      <c r="F91" s="66"/>
      <c r="G91" s="66"/>
      <c r="H91" s="66"/>
      <c r="I91" s="66"/>
      <c r="J91" s="66"/>
      <c r="K91" s="66"/>
      <c r="L91" s="66"/>
    </row>
    <row r="92" spans="1:13" ht="24" x14ac:dyDescent="0.35">
      <c r="A92" s="40">
        <v>1</v>
      </c>
      <c r="B92" s="60" t="s">
        <v>105</v>
      </c>
      <c r="C92" s="40">
        <v>4</v>
      </c>
      <c r="D92" s="61">
        <v>2.5</v>
      </c>
      <c r="E92" s="40">
        <v>2.5</v>
      </c>
      <c r="F92" s="42" t="s">
        <v>89</v>
      </c>
      <c r="G92" s="40" t="s">
        <v>54</v>
      </c>
      <c r="H92" s="40">
        <f t="shared" ref="H92" si="24">I92+J92</f>
        <v>0</v>
      </c>
      <c r="I92" s="42">
        <v>0</v>
      </c>
      <c r="J92" s="42">
        <v>0</v>
      </c>
      <c r="K92" s="42">
        <v>0</v>
      </c>
      <c r="L92" s="40">
        <v>60</v>
      </c>
      <c r="M92" s="40">
        <v>0</v>
      </c>
    </row>
    <row r="93" spans="1:13" ht="12" customHeight="1" x14ac:dyDescent="0.35">
      <c r="A93" s="67" t="s">
        <v>55</v>
      </c>
      <c r="B93" s="67"/>
      <c r="C93" s="67"/>
      <c r="D93" s="43">
        <f>SUM(D92:D92)</f>
        <v>2.5</v>
      </c>
      <c r="E93" s="43">
        <f>SUM(E92:E92)</f>
        <v>2.5</v>
      </c>
      <c r="F93" s="43" t="s">
        <v>56</v>
      </c>
      <c r="G93" s="43" t="s">
        <v>56</v>
      </c>
      <c r="H93" s="43">
        <f>SUM(I93:J93)</f>
        <v>0</v>
      </c>
      <c r="I93" s="43">
        <f>SUM(I92:I92)</f>
        <v>0</v>
      </c>
      <c r="J93" s="43">
        <f>SUM(J92:J92)</f>
        <v>0</v>
      </c>
      <c r="K93" s="43">
        <f>SUM(K92:K92)</f>
        <v>0</v>
      </c>
      <c r="L93" s="43">
        <f>SUM(L92:L92)</f>
        <v>60</v>
      </c>
      <c r="M93" s="43">
        <f>SUM(M92:M92)</f>
        <v>0</v>
      </c>
    </row>
    <row r="94" spans="1:13" ht="12" customHeight="1" x14ac:dyDescent="0.35">
      <c r="A94" s="68" t="s">
        <v>57</v>
      </c>
      <c r="B94" s="68"/>
      <c r="C94" s="68"/>
      <c r="D94" s="37" t="s">
        <v>56</v>
      </c>
      <c r="E94" s="40">
        <f>E93</f>
        <v>2.5</v>
      </c>
      <c r="F94" s="40" t="s">
        <v>56</v>
      </c>
      <c r="G94" s="40" t="s">
        <v>56</v>
      </c>
      <c r="H94" s="44">
        <f t="shared" ref="H94:H95" si="25">SUM(I94:J94)</f>
        <v>0</v>
      </c>
      <c r="I94" s="40">
        <v>0</v>
      </c>
      <c r="J94" s="44">
        <f>'Plan studiów NMiI semestry'!J143</f>
        <v>0</v>
      </c>
      <c r="K94" s="44">
        <f>'Plan studiów NMiI semestry'!K143</f>
        <v>0</v>
      </c>
      <c r="L94" s="40">
        <f>SUMIF($E92:$E92,"&gt;0",L92:L92)</f>
        <v>60</v>
      </c>
      <c r="M94" s="40">
        <f>SUMIF($E92:$E92,"&gt;0",M92:M92)</f>
        <v>0</v>
      </c>
    </row>
    <row r="95" spans="1:13" ht="12" customHeight="1" x14ac:dyDescent="0.35">
      <c r="A95" s="69" t="s">
        <v>58</v>
      </c>
      <c r="B95" s="69"/>
      <c r="C95" s="69"/>
      <c r="D95" s="45">
        <f>SUMIF(G92:G92,"f",D92:D92)</f>
        <v>0</v>
      </c>
      <c r="E95" s="45">
        <f>SUMIF(G92:G92,"f",E92:E92)</f>
        <v>0</v>
      </c>
      <c r="F95" s="45" t="s">
        <v>56</v>
      </c>
      <c r="G95" s="45" t="s">
        <v>56</v>
      </c>
      <c r="H95" s="45">
        <f t="shared" si="25"/>
        <v>0</v>
      </c>
      <c r="I95" s="45">
        <f>SUMIF($G92:$G92,"f",I92:I92)</f>
        <v>0</v>
      </c>
      <c r="J95" s="45">
        <f>SUMIF($G92:$G92,"f",J92:J92)</f>
        <v>0</v>
      </c>
      <c r="K95" s="45">
        <f>SUMIF($G92:$G92,"f",K92:K92)</f>
        <v>0</v>
      </c>
      <c r="L95" s="45">
        <f>SUMIF($G92:$G92,"f",L92:L92)</f>
        <v>0</v>
      </c>
      <c r="M95" s="40">
        <f>SUMIF($G92:$G92,"f",M92:M92)</f>
        <v>0</v>
      </c>
    </row>
    <row r="96" spans="1:13" x14ac:dyDescent="0.35">
      <c r="A96" s="65" t="s">
        <v>139</v>
      </c>
      <c r="B96" s="66"/>
      <c r="C96" s="66"/>
      <c r="D96" s="66"/>
      <c r="E96" s="66"/>
      <c r="F96" s="66"/>
      <c r="G96" s="66"/>
      <c r="H96" s="66"/>
      <c r="I96" s="66"/>
      <c r="J96" s="66"/>
      <c r="K96" s="66"/>
      <c r="L96" s="66"/>
    </row>
    <row r="97" spans="1:13" ht="24" x14ac:dyDescent="0.35">
      <c r="A97" s="40">
        <v>1</v>
      </c>
      <c r="B97" s="62" t="s">
        <v>130</v>
      </c>
      <c r="C97" s="40">
        <v>4</v>
      </c>
      <c r="D97" s="61">
        <v>2</v>
      </c>
      <c r="E97" s="40">
        <v>2</v>
      </c>
      <c r="F97" s="42" t="s">
        <v>89</v>
      </c>
      <c r="G97" s="40" t="s">
        <v>54</v>
      </c>
      <c r="H97" s="40">
        <f t="shared" ref="H97" si="26">I97+J97</f>
        <v>0</v>
      </c>
      <c r="I97" s="42">
        <v>0</v>
      </c>
      <c r="J97" s="42">
        <v>0</v>
      </c>
      <c r="K97" s="42">
        <v>0</v>
      </c>
      <c r="L97" s="40">
        <v>45</v>
      </c>
      <c r="M97" s="40">
        <v>0</v>
      </c>
    </row>
    <row r="98" spans="1:13" ht="12" customHeight="1" x14ac:dyDescent="0.35">
      <c r="A98" s="83" t="s">
        <v>55</v>
      </c>
      <c r="B98" s="84"/>
      <c r="C98" s="85"/>
      <c r="D98" s="43">
        <f>SUM(D97:D97)</f>
        <v>2</v>
      </c>
      <c r="E98" s="43">
        <f>SUM(E97:E97)</f>
        <v>2</v>
      </c>
      <c r="F98" s="43" t="s">
        <v>56</v>
      </c>
      <c r="G98" s="43" t="s">
        <v>56</v>
      </c>
      <c r="H98" s="43">
        <f>SUM(I98:J98)</f>
        <v>0</v>
      </c>
      <c r="I98" s="43">
        <f>SUM(I97:I97)</f>
        <v>0</v>
      </c>
      <c r="J98" s="43">
        <f>SUM(J97:J97)</f>
        <v>0</v>
      </c>
      <c r="K98" s="43">
        <f>SUM(K97:K97)</f>
        <v>0</v>
      </c>
      <c r="L98" s="43">
        <f>SUM(L97:L97)</f>
        <v>45</v>
      </c>
      <c r="M98" s="43">
        <f>SUM(M97:M97)</f>
        <v>0</v>
      </c>
    </row>
    <row r="99" spans="1:13" ht="12" customHeight="1" x14ac:dyDescent="0.35">
      <c r="A99" s="75" t="s">
        <v>57</v>
      </c>
      <c r="B99" s="76"/>
      <c r="C99" s="77"/>
      <c r="D99" s="37" t="s">
        <v>56</v>
      </c>
      <c r="E99" s="40">
        <f>E98</f>
        <v>2</v>
      </c>
      <c r="F99" s="40" t="s">
        <v>56</v>
      </c>
      <c r="G99" s="40" t="s">
        <v>56</v>
      </c>
      <c r="H99" s="44">
        <f t="shared" ref="H99" si="27">SUM(I99:J99)</f>
        <v>0</v>
      </c>
      <c r="I99" s="40">
        <v>0</v>
      </c>
      <c r="J99" s="44">
        <f>'Plan studiów NMiI semestry'!J148</f>
        <v>0</v>
      </c>
      <c r="K99" s="44">
        <f>'Plan studiów NMiI semestry'!K148</f>
        <v>0</v>
      </c>
      <c r="L99" s="40">
        <f>SUMIF($E97:$E97,"&gt;0",L97:L97)</f>
        <v>45</v>
      </c>
      <c r="M99" s="40">
        <f>SUMIF($E97:$E97,"&gt;0",M97:M97)</f>
        <v>0</v>
      </c>
    </row>
    <row r="100" spans="1:13" ht="12" customHeight="1" x14ac:dyDescent="0.35">
      <c r="A100" s="72" t="s">
        <v>58</v>
      </c>
      <c r="B100" s="73"/>
      <c r="C100" s="74"/>
      <c r="D100" s="45">
        <f>SUMIF(G97:G97,"f",D97:D97)</f>
        <v>0</v>
      </c>
      <c r="E100" s="45">
        <f>SUMIF(G97:G97,"f",E97:E97)</f>
        <v>0</v>
      </c>
      <c r="F100" s="45" t="s">
        <v>56</v>
      </c>
      <c r="G100" s="45" t="s">
        <v>56</v>
      </c>
      <c r="H100" s="45">
        <f t="shared" ref="H100:M100" si="28">SUMIF($G97:$G97,"f",H97:H97)</f>
        <v>0</v>
      </c>
      <c r="I100" s="45">
        <f t="shared" si="28"/>
        <v>0</v>
      </c>
      <c r="J100" s="45">
        <f t="shared" si="28"/>
        <v>0</v>
      </c>
      <c r="K100" s="45">
        <f t="shared" si="28"/>
        <v>0</v>
      </c>
      <c r="L100" s="45">
        <f t="shared" si="28"/>
        <v>0</v>
      </c>
      <c r="M100" s="45">
        <f t="shared" si="28"/>
        <v>0</v>
      </c>
    </row>
    <row r="101" spans="1:13" x14ac:dyDescent="0.35">
      <c r="A101" s="70" t="s">
        <v>62</v>
      </c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</row>
    <row r="102" spans="1:13" x14ac:dyDescent="0.35">
      <c r="A102" s="40">
        <v>1</v>
      </c>
      <c r="B102" s="55" t="s">
        <v>0</v>
      </c>
      <c r="C102" s="61">
        <v>1</v>
      </c>
      <c r="D102" s="42">
        <v>0.25</v>
      </c>
      <c r="E102" s="40">
        <v>0</v>
      </c>
      <c r="F102" s="42" t="s">
        <v>91</v>
      </c>
      <c r="G102" s="40" t="s">
        <v>54</v>
      </c>
      <c r="H102" s="40">
        <f>I102+J102</f>
        <v>2</v>
      </c>
      <c r="I102" s="42">
        <v>2</v>
      </c>
      <c r="J102" s="42">
        <v>0</v>
      </c>
      <c r="K102" s="42">
        <v>0</v>
      </c>
      <c r="L102" s="40">
        <v>0</v>
      </c>
      <c r="M102" s="40">
        <v>0</v>
      </c>
    </row>
    <row r="103" spans="1:13" x14ac:dyDescent="0.35">
      <c r="A103" s="40">
        <v>2</v>
      </c>
      <c r="B103" s="55" t="s">
        <v>2</v>
      </c>
      <c r="C103" s="61">
        <v>1</v>
      </c>
      <c r="D103" s="42">
        <v>0.5</v>
      </c>
      <c r="E103" s="40">
        <v>0</v>
      </c>
      <c r="F103" s="42" t="s">
        <v>91</v>
      </c>
      <c r="G103" s="40" t="s">
        <v>54</v>
      </c>
      <c r="H103" s="40">
        <f>I103+J103</f>
        <v>4</v>
      </c>
      <c r="I103" s="42">
        <v>4</v>
      </c>
      <c r="J103" s="42">
        <v>0</v>
      </c>
      <c r="K103" s="42">
        <v>0</v>
      </c>
      <c r="L103" s="40">
        <v>0</v>
      </c>
      <c r="M103" s="40">
        <v>0</v>
      </c>
    </row>
    <row r="104" spans="1:13" x14ac:dyDescent="0.35">
      <c r="A104" s="40">
        <v>3</v>
      </c>
      <c r="B104" s="55" t="s">
        <v>1</v>
      </c>
      <c r="C104" s="61">
        <v>1</v>
      </c>
      <c r="D104" s="42">
        <v>0.25</v>
      </c>
      <c r="E104" s="40">
        <v>0</v>
      </c>
      <c r="F104" s="42" t="s">
        <v>91</v>
      </c>
      <c r="G104" s="40" t="s">
        <v>54</v>
      </c>
      <c r="H104" s="40">
        <f>I104+J104</f>
        <v>2</v>
      </c>
      <c r="I104" s="42">
        <v>2</v>
      </c>
      <c r="J104" s="42">
        <v>0</v>
      </c>
      <c r="K104" s="42">
        <v>0</v>
      </c>
      <c r="L104" s="40">
        <v>0</v>
      </c>
      <c r="M104" s="40">
        <v>0</v>
      </c>
    </row>
    <row r="105" spans="1:13" x14ac:dyDescent="0.35">
      <c r="A105" s="40">
        <v>4</v>
      </c>
      <c r="B105" s="60" t="s">
        <v>124</v>
      </c>
      <c r="C105" s="48">
        <v>1</v>
      </c>
      <c r="D105" s="42">
        <v>0.5</v>
      </c>
      <c r="E105" s="40">
        <v>0</v>
      </c>
      <c r="F105" s="42" t="s">
        <v>91</v>
      </c>
      <c r="G105" s="40" t="s">
        <v>54</v>
      </c>
      <c r="H105" s="40">
        <f>I105+J105</f>
        <v>4</v>
      </c>
      <c r="I105" s="42">
        <v>4</v>
      </c>
      <c r="J105" s="42">
        <v>0</v>
      </c>
      <c r="K105" s="42">
        <v>0</v>
      </c>
      <c r="L105" s="40">
        <v>0</v>
      </c>
      <c r="M105" s="40">
        <v>0</v>
      </c>
    </row>
    <row r="106" spans="1:13" ht="12" customHeight="1" x14ac:dyDescent="0.35">
      <c r="A106" s="83" t="s">
        <v>55</v>
      </c>
      <c r="B106" s="84"/>
      <c r="C106" s="85"/>
      <c r="D106" s="43">
        <f>SUM(D102:D105)</f>
        <v>1.5</v>
      </c>
      <c r="E106" s="43">
        <f>SUM(E102:E105)</f>
        <v>0</v>
      </c>
      <c r="F106" s="43" t="s">
        <v>56</v>
      </c>
      <c r="G106" s="43" t="s">
        <v>56</v>
      </c>
      <c r="H106" s="43">
        <f>SUM(I106:J106)</f>
        <v>12</v>
      </c>
      <c r="I106" s="43">
        <f>SUM(I102:I105)</f>
        <v>12</v>
      </c>
      <c r="J106" s="43">
        <f>SUM(J102:J105)</f>
        <v>0</v>
      </c>
      <c r="K106" s="43">
        <f>SUM(K102:K105)</f>
        <v>0</v>
      </c>
      <c r="L106" s="43">
        <f t="shared" ref="L106:M106" si="29">SUM(L102:L105)</f>
        <v>0</v>
      </c>
      <c r="M106" s="43">
        <f t="shared" si="29"/>
        <v>0</v>
      </c>
    </row>
    <row r="107" spans="1:13" ht="12" customHeight="1" x14ac:dyDescent="0.35">
      <c r="A107" s="75" t="s">
        <v>57</v>
      </c>
      <c r="B107" s="76"/>
      <c r="C107" s="77"/>
      <c r="D107" s="37" t="s">
        <v>56</v>
      </c>
      <c r="E107" s="40">
        <f>E106</f>
        <v>0</v>
      </c>
      <c r="F107" s="40" t="s">
        <v>56</v>
      </c>
      <c r="G107" s="40" t="s">
        <v>56</v>
      </c>
      <c r="H107" s="44">
        <f t="shared" ref="H107" si="30">SUM(I107:J107)</f>
        <v>0</v>
      </c>
      <c r="I107" s="40">
        <v>0</v>
      </c>
      <c r="J107" s="44">
        <f>'Plan studiów NMiI semestry'!J61</f>
        <v>0</v>
      </c>
      <c r="K107" s="44">
        <f>'Plan studiów NMiI semestry'!K61</f>
        <v>0</v>
      </c>
      <c r="L107" s="40">
        <f>SUMIF($E102:$E105,"&gt;0",L102:L105)</f>
        <v>0</v>
      </c>
      <c r="M107" s="40">
        <f>SUMIF($E102:$E105,"&gt;0",M102:M105)</f>
        <v>0</v>
      </c>
    </row>
    <row r="108" spans="1:13" ht="12" customHeight="1" x14ac:dyDescent="0.35">
      <c r="A108" s="75" t="s">
        <v>58</v>
      </c>
      <c r="B108" s="76"/>
      <c r="C108" s="77"/>
      <c r="D108" s="40">
        <f>SUMIF(G102:G105,"f",D102:D105)</f>
        <v>0</v>
      </c>
      <c r="E108" s="40">
        <f>SUMIF(G102:G105,"f",E102:E105)</f>
        <v>0</v>
      </c>
      <c r="F108" s="40" t="s">
        <v>56</v>
      </c>
      <c r="G108" s="40" t="s">
        <v>56</v>
      </c>
      <c r="H108" s="40">
        <f t="shared" ref="H108:J108" si="31">SUMIF($G102:$G105,"f",H102:H105)</f>
        <v>0</v>
      </c>
      <c r="I108" s="40">
        <f t="shared" si="31"/>
        <v>0</v>
      </c>
      <c r="J108" s="40">
        <f t="shared" si="31"/>
        <v>0</v>
      </c>
      <c r="K108" s="40">
        <f>SUMIF($G102:$G105,"f",K102:K105)</f>
        <v>0</v>
      </c>
      <c r="L108" s="40">
        <f>SUMIF($G102:$G105,"f",L102:L105)</f>
        <v>0</v>
      </c>
      <c r="M108" s="40">
        <f>SUMIF($G102:$G105,"f",M102:M105)</f>
        <v>0</v>
      </c>
    </row>
    <row r="109" spans="1:13" x14ac:dyDescent="0.35">
      <c r="A109" s="36"/>
      <c r="B109" s="36"/>
      <c r="C109" s="36"/>
    </row>
  </sheetData>
  <sortState xmlns:xlrd2="http://schemas.microsoft.com/office/spreadsheetml/2017/richdata2" ref="B102:M105">
    <sortCondition ref="B102:B105"/>
  </sortState>
  <mergeCells count="59">
    <mergeCell ref="A106:C106"/>
    <mergeCell ref="A107:C107"/>
    <mergeCell ref="A108:C108"/>
    <mergeCell ref="A13:A14"/>
    <mergeCell ref="B13:B14"/>
    <mergeCell ref="C13:C14"/>
    <mergeCell ref="A101:M101"/>
    <mergeCell ref="A100:C100"/>
    <mergeCell ref="A94:C94"/>
    <mergeCell ref="A95:C95"/>
    <mergeCell ref="A98:C98"/>
    <mergeCell ref="A99:C99"/>
    <mergeCell ref="A82:C82"/>
    <mergeCell ref="A88:C88"/>
    <mergeCell ref="A43:C43"/>
    <mergeCell ref="A44:C44"/>
    <mergeCell ref="A86:L86"/>
    <mergeCell ref="A45:C45"/>
    <mergeCell ref="A59:C59"/>
    <mergeCell ref="A72:C72"/>
    <mergeCell ref="A1:M1"/>
    <mergeCell ref="M13:M14"/>
    <mergeCell ref="A18:C18"/>
    <mergeCell ref="A19:C19"/>
    <mergeCell ref="A2:M2"/>
    <mergeCell ref="D13:D14"/>
    <mergeCell ref="E13:E14"/>
    <mergeCell ref="A3:M3"/>
    <mergeCell ref="A15:M15"/>
    <mergeCell ref="A16:M16"/>
    <mergeCell ref="A21:M21"/>
    <mergeCell ref="G13:G14"/>
    <mergeCell ref="A46:M46"/>
    <mergeCell ref="H13:K13"/>
    <mergeCell ref="F13:F14"/>
    <mergeCell ref="A84:C84"/>
    <mergeCell ref="A60:C60"/>
    <mergeCell ref="A61:C61"/>
    <mergeCell ref="A77:C77"/>
    <mergeCell ref="A78:C78"/>
    <mergeCell ref="A79:C79"/>
    <mergeCell ref="A20:C20"/>
    <mergeCell ref="L13:L14"/>
    <mergeCell ref="A91:L91"/>
    <mergeCell ref="A96:L96"/>
    <mergeCell ref="A62:L62"/>
    <mergeCell ref="A68:L68"/>
    <mergeCell ref="A65:C65"/>
    <mergeCell ref="A66:C66"/>
    <mergeCell ref="A67:C67"/>
    <mergeCell ref="A93:C93"/>
    <mergeCell ref="A83:C83"/>
    <mergeCell ref="A80:M80"/>
    <mergeCell ref="A85:M85"/>
    <mergeCell ref="A73:C73"/>
    <mergeCell ref="A74:C74"/>
    <mergeCell ref="A75:L75"/>
    <mergeCell ref="A90:C90"/>
    <mergeCell ref="A89:C89"/>
  </mergeCells>
  <pageMargins left="0.23622047244094491" right="0.23622047244094491" top="0.74803149606299213" bottom="0.55118110236220474" header="0.31496062992125984" footer="0.31496062992125984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4C7291-D24D-482E-97F7-96700EAAC356}">
  <dimension ref="A1:J75"/>
  <sheetViews>
    <sheetView zoomScaleNormal="100" workbookViewId="0">
      <selection activeCell="E70" sqref="E70"/>
    </sheetView>
  </sheetViews>
  <sheetFormatPr defaultColWidth="8.90625" defaultRowHeight="14.5" x14ac:dyDescent="0.35"/>
  <cols>
    <col min="1" max="1" width="5.81640625" style="1" customWidth="1"/>
    <col min="2" max="2" width="55.81640625" style="1" customWidth="1"/>
    <col min="3" max="10" width="8.81640625" style="1" customWidth="1"/>
    <col min="11" max="16384" width="8.90625" style="1"/>
  </cols>
  <sheetData>
    <row r="1" spans="1:10" x14ac:dyDescent="0.35">
      <c r="A1" s="105"/>
      <c r="B1" s="105"/>
      <c r="C1" s="105"/>
      <c r="D1" s="105"/>
      <c r="E1" s="105"/>
      <c r="F1" s="105"/>
      <c r="G1" s="105"/>
      <c r="H1" s="105"/>
      <c r="I1" s="105"/>
      <c r="J1" s="105"/>
    </row>
    <row r="3" spans="1:10" x14ac:dyDescent="0.35">
      <c r="A3" s="4" t="s">
        <v>67</v>
      </c>
    </row>
    <row r="4" spans="1:10" ht="72" customHeight="1" x14ac:dyDescent="0.35">
      <c r="A4" s="109" t="s">
        <v>40</v>
      </c>
      <c r="B4" s="109" t="s">
        <v>41</v>
      </c>
      <c r="C4" s="107" t="s">
        <v>43</v>
      </c>
      <c r="D4" s="107" t="s">
        <v>44</v>
      </c>
      <c r="E4" s="111" t="s">
        <v>47</v>
      </c>
      <c r="F4" s="112"/>
      <c r="G4" s="112"/>
      <c r="H4" s="113"/>
      <c r="I4" s="97" t="s">
        <v>106</v>
      </c>
      <c r="J4" s="97" t="s">
        <v>21</v>
      </c>
    </row>
    <row r="5" spans="1:10" ht="72" customHeight="1" x14ac:dyDescent="0.35">
      <c r="A5" s="110"/>
      <c r="B5" s="110"/>
      <c r="C5" s="108"/>
      <c r="D5" s="108"/>
      <c r="E5" s="5" t="s">
        <v>48</v>
      </c>
      <c r="F5" s="6" t="s">
        <v>49</v>
      </c>
      <c r="G5" s="6" t="s">
        <v>50</v>
      </c>
      <c r="H5" s="6" t="s">
        <v>87</v>
      </c>
      <c r="I5" s="98"/>
      <c r="J5" s="98"/>
    </row>
    <row r="6" spans="1:10" x14ac:dyDescent="0.35">
      <c r="A6" s="95" t="s">
        <v>68</v>
      </c>
      <c r="B6" s="120"/>
      <c r="C6" s="11">
        <f>C9+C13+C17+C21+C25+C29+C33+C38+C42+C46+C50</f>
        <v>120</v>
      </c>
      <c r="D6" s="11">
        <f>D10+D14+D18+D22+D26+D30+D34+D39+D43+D47+D51</f>
        <v>66.5</v>
      </c>
      <c r="E6" s="11">
        <f t="shared" ref="E6:J6" si="0">E9+E13+E17+E21+E25+E29+E33+E38+E42+E46+E50</f>
        <v>1317</v>
      </c>
      <c r="F6" s="11">
        <f t="shared" si="0"/>
        <v>507</v>
      </c>
      <c r="G6" s="11">
        <f t="shared" si="0"/>
        <v>810</v>
      </c>
      <c r="H6" s="11">
        <f t="shared" si="0"/>
        <v>71</v>
      </c>
      <c r="I6" s="11">
        <f t="shared" si="0"/>
        <v>105</v>
      </c>
      <c r="J6" s="11">
        <f t="shared" si="0"/>
        <v>200</v>
      </c>
    </row>
    <row r="7" spans="1:10" x14ac:dyDescent="0.35">
      <c r="A7" s="99" t="s">
        <v>51</v>
      </c>
      <c r="B7" s="100"/>
      <c r="C7" s="100"/>
      <c r="D7" s="100"/>
      <c r="E7" s="100"/>
      <c r="F7" s="100"/>
      <c r="G7" s="100"/>
      <c r="H7" s="100"/>
      <c r="I7" s="100"/>
      <c r="J7" s="102"/>
    </row>
    <row r="8" spans="1:10" x14ac:dyDescent="0.35">
      <c r="A8" s="99" t="s">
        <v>52</v>
      </c>
      <c r="B8" s="100"/>
      <c r="C8" s="100"/>
      <c r="D8" s="100"/>
      <c r="E8" s="100"/>
      <c r="F8" s="100"/>
      <c r="G8" s="100"/>
      <c r="H8" s="100"/>
      <c r="I8" s="100"/>
      <c r="J8" s="102"/>
    </row>
    <row r="9" spans="1:10" x14ac:dyDescent="0.35">
      <c r="A9" s="99" t="s">
        <v>55</v>
      </c>
      <c r="B9" s="100"/>
      <c r="C9" s="11">
        <f>'Plan studiów NMiI'!D18</f>
        <v>2</v>
      </c>
      <c r="D9" s="11">
        <f>'Plan studiów NMiI'!E18</f>
        <v>2</v>
      </c>
      <c r="E9" s="11">
        <f>'Plan studiów NMiI'!H17</f>
        <v>30</v>
      </c>
      <c r="F9" s="11">
        <f>'Plan studiów NMiI'!I17</f>
        <v>0</v>
      </c>
      <c r="G9" s="11">
        <f>'Plan studiów NMiI'!J17</f>
        <v>30</v>
      </c>
      <c r="H9" s="11">
        <f>'Plan studiów NMiI'!K17</f>
        <v>1</v>
      </c>
      <c r="I9" s="11">
        <f>'Plan studiów NMiI'!L17</f>
        <v>0</v>
      </c>
      <c r="J9" s="11">
        <f>'Plan studiów NMiI'!M17</f>
        <v>0</v>
      </c>
    </row>
    <row r="10" spans="1:10" x14ac:dyDescent="0.35">
      <c r="A10" s="118" t="s">
        <v>57</v>
      </c>
      <c r="B10" s="119"/>
      <c r="C10" s="7" t="str">
        <f>'Plan studiów NMiI'!D19</f>
        <v>x</v>
      </c>
      <c r="D10" s="7">
        <f>'Plan studiów NMiI'!E19</f>
        <v>2</v>
      </c>
      <c r="E10" s="13">
        <f>'Plan studiów NMiI'!H18</f>
        <v>30</v>
      </c>
      <c r="F10" s="13">
        <f>'Plan studiów NMiI'!I18</f>
        <v>0</v>
      </c>
      <c r="G10" s="13">
        <f>'Plan studiów NMiI'!J18</f>
        <v>30</v>
      </c>
      <c r="H10" s="13">
        <f>'Plan studiów NMiI'!K18</f>
        <v>1</v>
      </c>
      <c r="I10" s="7">
        <f>'Plan studiów NMiI'!L18</f>
        <v>0</v>
      </c>
      <c r="J10" s="7">
        <f>'Plan studiów NMiI'!M18</f>
        <v>0</v>
      </c>
    </row>
    <row r="11" spans="1:10" x14ac:dyDescent="0.35">
      <c r="A11" s="118" t="s">
        <v>58</v>
      </c>
      <c r="B11" s="119"/>
      <c r="C11" s="7">
        <f>'Plan studiów NMiI'!D20</f>
        <v>2</v>
      </c>
      <c r="D11" s="7">
        <f>'Plan studiów NMiI'!E20</f>
        <v>2</v>
      </c>
      <c r="E11" s="7">
        <f>'Plan studiów NMiI'!H19</f>
        <v>30</v>
      </c>
      <c r="F11" s="7">
        <f>'Plan studiów NMiI'!I19</f>
        <v>0</v>
      </c>
      <c r="G11" s="7">
        <f>'Plan studiów NMiI'!J19</f>
        <v>30</v>
      </c>
      <c r="H11" s="7">
        <f>'Plan studiów NMiI'!K19</f>
        <v>1</v>
      </c>
      <c r="I11" s="7">
        <f>'Plan studiów NMiI'!L19</f>
        <v>0</v>
      </c>
      <c r="J11" s="7">
        <f>'Plan studiów NMiI'!M19</f>
        <v>0</v>
      </c>
    </row>
    <row r="12" spans="1:10" x14ac:dyDescent="0.35">
      <c r="A12" s="99" t="s">
        <v>59</v>
      </c>
      <c r="B12" s="100"/>
      <c r="C12" s="100"/>
      <c r="D12" s="100"/>
      <c r="E12" s="100"/>
      <c r="F12" s="100"/>
      <c r="G12" s="100"/>
      <c r="H12" s="100"/>
      <c r="I12" s="100"/>
      <c r="J12" s="102"/>
    </row>
    <row r="13" spans="1:10" x14ac:dyDescent="0.35">
      <c r="A13" s="99" t="s">
        <v>55</v>
      </c>
      <c r="B13" s="100"/>
      <c r="C13" s="11">
        <f>'Plan studiów NMiI'!D43</f>
        <v>74</v>
      </c>
      <c r="D13" s="11">
        <f>'Plan studiów NMiI'!E43</f>
        <v>35</v>
      </c>
      <c r="E13" s="11">
        <f>'Plan studiów NMiI'!H43</f>
        <v>750</v>
      </c>
      <c r="F13" s="11">
        <f>'Plan studiów NMiI'!I43</f>
        <v>345</v>
      </c>
      <c r="G13" s="11">
        <f>'Plan studiów NMiI'!J43</f>
        <v>405</v>
      </c>
      <c r="H13" s="11">
        <f>'Plan studiów NMiI'!K43</f>
        <v>44</v>
      </c>
      <c r="I13" s="11">
        <f>'Plan studiów NMiI'!L43</f>
        <v>0</v>
      </c>
      <c r="J13" s="11">
        <f>'Plan studiów NMiI'!M43</f>
        <v>200</v>
      </c>
    </row>
    <row r="14" spans="1:10" x14ac:dyDescent="0.35">
      <c r="A14" s="118" t="s">
        <v>57</v>
      </c>
      <c r="B14" s="119"/>
      <c r="C14" s="7" t="str">
        <f>'Plan studiów NMiI'!D44</f>
        <v>x</v>
      </c>
      <c r="D14" s="7">
        <f>'Plan studiów NMiI'!E44</f>
        <v>35</v>
      </c>
      <c r="E14" s="13">
        <f>'Plan studiów NMiI'!H44</f>
        <v>338</v>
      </c>
      <c r="F14" s="13">
        <f>'Plan studiów NMiI'!I44</f>
        <v>0</v>
      </c>
      <c r="G14" s="13">
        <f>'Plan studiów NMiI'!J44</f>
        <v>338</v>
      </c>
      <c r="H14" s="13">
        <f>'Plan studiów NMiI'!K44</f>
        <v>18</v>
      </c>
      <c r="I14" s="7">
        <f>'Plan studiów NMiI'!L44</f>
        <v>0</v>
      </c>
      <c r="J14" s="7">
        <f>'Plan studiów NMiI'!M44</f>
        <v>200</v>
      </c>
    </row>
    <row r="15" spans="1:10" x14ac:dyDescent="0.35">
      <c r="A15" s="118" t="s">
        <v>58</v>
      </c>
      <c r="B15" s="119"/>
      <c r="C15" s="7">
        <f>'Plan studiów NMiI'!D45</f>
        <v>37</v>
      </c>
      <c r="D15" s="7">
        <f>'Plan studiów NMiI'!E45</f>
        <v>22.5</v>
      </c>
      <c r="E15" s="7">
        <f>'Plan studiów NMiI'!H45</f>
        <v>225</v>
      </c>
      <c r="F15" s="7">
        <f>'Plan studiów NMiI'!I45</f>
        <v>60</v>
      </c>
      <c r="G15" s="7">
        <f>'Plan studiów NMiI'!J45</f>
        <v>165</v>
      </c>
      <c r="H15" s="7">
        <f>'Plan studiów NMiI'!K45</f>
        <v>12</v>
      </c>
      <c r="I15" s="7">
        <f>'Plan studiów NMiI'!L45</f>
        <v>0</v>
      </c>
      <c r="J15" s="7">
        <f>'Plan studiów NMiI'!M45</f>
        <v>200</v>
      </c>
    </row>
    <row r="16" spans="1:10" x14ac:dyDescent="0.35">
      <c r="A16" s="99" t="s">
        <v>60</v>
      </c>
      <c r="B16" s="100"/>
      <c r="C16" s="100"/>
      <c r="D16" s="100"/>
      <c r="E16" s="100"/>
      <c r="F16" s="100"/>
      <c r="G16" s="100"/>
      <c r="H16" s="100"/>
      <c r="I16" s="100"/>
      <c r="J16" s="102"/>
    </row>
    <row r="17" spans="1:10" x14ac:dyDescent="0.35">
      <c r="A17" s="99" t="s">
        <v>55</v>
      </c>
      <c r="B17" s="100"/>
      <c r="C17" s="11">
        <f>'Plan studiów NMiI'!D59</f>
        <v>16</v>
      </c>
      <c r="D17" s="11">
        <f>'Plan studiów NMiI'!E59</f>
        <v>9</v>
      </c>
      <c r="E17" s="11">
        <f>'Plan studiów NMiI'!H59</f>
        <v>225</v>
      </c>
      <c r="F17" s="11">
        <f>'Plan studiów NMiI'!I59</f>
        <v>90</v>
      </c>
      <c r="G17" s="11">
        <f>'Plan studiów NMiI'!J59</f>
        <v>135</v>
      </c>
      <c r="H17" s="11">
        <f>'Plan studiów NMiI'!K59</f>
        <v>10</v>
      </c>
      <c r="I17" s="11">
        <f>'Plan studiów NMiI'!L59</f>
        <v>0</v>
      </c>
      <c r="J17" s="11">
        <f>'Plan studiów NMiI'!M59</f>
        <v>0</v>
      </c>
    </row>
    <row r="18" spans="1:10" x14ac:dyDescent="0.35">
      <c r="A18" s="118" t="s">
        <v>57</v>
      </c>
      <c r="B18" s="119"/>
      <c r="C18" s="7" t="str">
        <f>'Plan studiów NMiI'!D60</f>
        <v>x</v>
      </c>
      <c r="D18" s="7">
        <f>'Plan studiów NMiI'!E60</f>
        <v>9</v>
      </c>
      <c r="E18" s="13">
        <f>'Plan studiów NMiI'!H60</f>
        <v>129</v>
      </c>
      <c r="F18" s="7">
        <f>'Plan studiów NMiI'!I60</f>
        <v>0</v>
      </c>
      <c r="G18" s="13">
        <f>'Plan studiów NMiI'!J60</f>
        <v>129</v>
      </c>
      <c r="H18" s="13">
        <f>'Plan studiów NMiI'!K60</f>
        <v>6</v>
      </c>
      <c r="I18" s="7">
        <f>'Plan studiów NMiI'!L60</f>
        <v>0</v>
      </c>
      <c r="J18" s="7">
        <f>'Plan studiów NMiI'!M60</f>
        <v>0</v>
      </c>
    </row>
    <row r="19" spans="1:10" x14ac:dyDescent="0.35">
      <c r="A19" s="118" t="s">
        <v>58</v>
      </c>
      <c r="B19" s="119"/>
      <c r="C19" s="7">
        <f>'Plan studiów NMiI'!D61</f>
        <v>16</v>
      </c>
      <c r="D19" s="7">
        <f>'Plan studiów NMiI'!E61</f>
        <v>9</v>
      </c>
      <c r="E19" s="7">
        <f>'Plan studiów NMiI'!H61</f>
        <v>225</v>
      </c>
      <c r="F19" s="7">
        <f>'Plan studiów NMiI'!I61</f>
        <v>90</v>
      </c>
      <c r="G19" s="7">
        <f>'Plan studiów NMiI'!J61</f>
        <v>135</v>
      </c>
      <c r="H19" s="7">
        <f>'Plan studiów NMiI'!K61</f>
        <v>10</v>
      </c>
      <c r="I19" s="7">
        <f>'Plan studiów NMiI'!L61</f>
        <v>0</v>
      </c>
      <c r="J19" s="7">
        <f>'Plan studiów NMiI'!M61</f>
        <v>0</v>
      </c>
    </row>
    <row r="20" spans="1:10" x14ac:dyDescent="0.35">
      <c r="A20" s="99" t="s">
        <v>152</v>
      </c>
      <c r="B20" s="100"/>
      <c r="C20" s="100"/>
      <c r="D20" s="100"/>
      <c r="E20" s="100"/>
      <c r="F20" s="100"/>
      <c r="G20" s="100"/>
      <c r="H20" s="100"/>
      <c r="I20" s="100"/>
      <c r="J20" s="102"/>
    </row>
    <row r="21" spans="1:10" x14ac:dyDescent="0.35">
      <c r="A21" s="99" t="s">
        <v>55</v>
      </c>
      <c r="B21" s="100"/>
      <c r="C21" s="11">
        <f>'Plan studiów NMiI'!D65</f>
        <v>4.5</v>
      </c>
      <c r="D21" s="11">
        <f>'Plan studiów NMiI'!E65</f>
        <v>4</v>
      </c>
      <c r="E21" s="11">
        <f>'Plan studiów NMiI'!H65</f>
        <v>60</v>
      </c>
      <c r="F21" s="11">
        <f>'Plan studiów NMiI'!I65</f>
        <v>0</v>
      </c>
      <c r="G21" s="11">
        <f>'Plan studiów NMiI'!J65</f>
        <v>60</v>
      </c>
      <c r="H21" s="11">
        <f>'Plan studiów NMiI'!K65</f>
        <v>4</v>
      </c>
      <c r="I21" s="11">
        <f>'Plan studiów NMiI'!L65</f>
        <v>0</v>
      </c>
      <c r="J21" s="11">
        <f>'Plan studiów NMiI'!M65</f>
        <v>0</v>
      </c>
    </row>
    <row r="22" spans="1:10" x14ac:dyDescent="0.35">
      <c r="A22" s="118" t="s">
        <v>57</v>
      </c>
      <c r="B22" s="119"/>
      <c r="C22" s="7" t="str">
        <f>'Plan studiów NMiI'!D66</f>
        <v>x</v>
      </c>
      <c r="D22" s="7">
        <f>'Plan studiów NMiI'!E66</f>
        <v>4</v>
      </c>
      <c r="E22" s="13">
        <f>'Plan studiów NMiI'!H66</f>
        <v>54</v>
      </c>
      <c r="F22" s="13">
        <f>'Plan studiów NMiI'!I66</f>
        <v>0</v>
      </c>
      <c r="G22" s="13">
        <f>'Plan studiów NMiI'!J66</f>
        <v>54</v>
      </c>
      <c r="H22" s="13">
        <f>'Plan studiów NMiI'!K66</f>
        <v>4</v>
      </c>
      <c r="I22" s="13">
        <f>'Plan studiów NMiI'!L66</f>
        <v>0</v>
      </c>
      <c r="J22" s="13">
        <f>'Plan studiów NMiI'!M66</f>
        <v>0</v>
      </c>
    </row>
    <row r="23" spans="1:10" x14ac:dyDescent="0.35">
      <c r="A23" s="118" t="s">
        <v>58</v>
      </c>
      <c r="B23" s="119"/>
      <c r="C23" s="7">
        <f>'Plan studiów NMiI'!D67</f>
        <v>4.5</v>
      </c>
      <c r="D23" s="7">
        <f>'Plan studiów NMiI'!E67</f>
        <v>4</v>
      </c>
      <c r="E23" s="13">
        <f>'Plan studiów NMiI'!H67</f>
        <v>60</v>
      </c>
      <c r="F23" s="13">
        <f>'Plan studiów NMiI'!I67</f>
        <v>0</v>
      </c>
      <c r="G23" s="13">
        <f>'Plan studiów NMiI'!J67</f>
        <v>60</v>
      </c>
      <c r="H23" s="13">
        <f>'Plan studiów NMiI'!K67</f>
        <v>4</v>
      </c>
      <c r="I23" s="13">
        <f>'Plan studiów NMiI'!L67</f>
        <v>0</v>
      </c>
      <c r="J23" s="13">
        <f>'Plan studiów NMiI'!M67</f>
        <v>0</v>
      </c>
    </row>
    <row r="24" spans="1:10" x14ac:dyDescent="0.35">
      <c r="A24" s="99" t="s">
        <v>151</v>
      </c>
      <c r="B24" s="100"/>
      <c r="C24" s="100"/>
      <c r="D24" s="100"/>
      <c r="E24" s="100"/>
      <c r="F24" s="100"/>
      <c r="G24" s="100"/>
      <c r="H24" s="100"/>
      <c r="I24" s="100"/>
      <c r="J24" s="102"/>
    </row>
    <row r="25" spans="1:10" x14ac:dyDescent="0.35">
      <c r="A25" s="99" t="s">
        <v>55</v>
      </c>
      <c r="B25" s="100"/>
      <c r="C25" s="11">
        <f>'Plan studiów NMiI'!D72</f>
        <v>6.5</v>
      </c>
      <c r="D25" s="11">
        <f>'Plan studiów NMiI'!E72</f>
        <v>6</v>
      </c>
      <c r="E25" s="11">
        <f>'Plan studiów NMiI'!H72</f>
        <v>90</v>
      </c>
      <c r="F25" s="11">
        <f>'Plan studiów NMiI'!I72</f>
        <v>0</v>
      </c>
      <c r="G25" s="11">
        <f>'Plan studiów NMiI'!J72</f>
        <v>90</v>
      </c>
      <c r="H25" s="11">
        <f>'Plan studiów NMiI'!K72</f>
        <v>6</v>
      </c>
      <c r="I25" s="11">
        <f>'Plan studiów NMiI'!L72</f>
        <v>0</v>
      </c>
      <c r="J25" s="11">
        <f>'Plan studiów NMiI'!M72</f>
        <v>0</v>
      </c>
    </row>
    <row r="26" spans="1:10" x14ac:dyDescent="0.35">
      <c r="A26" s="118" t="s">
        <v>57</v>
      </c>
      <c r="B26" s="119"/>
      <c r="C26" s="7" t="str">
        <f>'Plan studiów NMiI'!D73</f>
        <v>x</v>
      </c>
      <c r="D26" s="7">
        <f>'Plan studiów NMiI'!E73</f>
        <v>6</v>
      </c>
      <c r="E26" s="13">
        <f>'Plan studiów NMiI'!H73</f>
        <v>84</v>
      </c>
      <c r="F26" s="13">
        <f>'Plan studiów NMiI'!I73</f>
        <v>0</v>
      </c>
      <c r="G26" s="13">
        <f>'Plan studiów NMiI'!J73</f>
        <v>84</v>
      </c>
      <c r="H26" s="13">
        <f>'Plan studiów NMiI'!K73</f>
        <v>6</v>
      </c>
      <c r="I26" s="13">
        <f>'Plan studiów NMiI'!L73</f>
        <v>0</v>
      </c>
      <c r="J26" s="13">
        <f>'Plan studiów NMiI'!M73</f>
        <v>0</v>
      </c>
    </row>
    <row r="27" spans="1:10" x14ac:dyDescent="0.35">
      <c r="A27" s="118" t="s">
        <v>58</v>
      </c>
      <c r="B27" s="119"/>
      <c r="C27" s="7">
        <f>'Plan studiów NMiI'!D74</f>
        <v>6.5</v>
      </c>
      <c r="D27" s="7">
        <f>'Plan studiów NMiI'!E74</f>
        <v>6</v>
      </c>
      <c r="E27" s="13">
        <f>'Plan studiów NMiI'!H74</f>
        <v>90</v>
      </c>
      <c r="F27" s="13">
        <f>'Plan studiów NMiI'!I74</f>
        <v>0</v>
      </c>
      <c r="G27" s="13">
        <f>'Plan studiów NMiI'!J74</f>
        <v>90</v>
      </c>
      <c r="H27" s="13">
        <f>'Plan studiów NMiI'!K74</f>
        <v>6</v>
      </c>
      <c r="I27" s="13">
        <f>'Plan studiów NMiI'!L74</f>
        <v>0</v>
      </c>
      <c r="J27" s="13">
        <f>'Plan studiów NMiI'!M74</f>
        <v>0</v>
      </c>
    </row>
    <row r="28" spans="1:10" x14ac:dyDescent="0.35">
      <c r="A28" s="95" t="s">
        <v>135</v>
      </c>
      <c r="B28" s="96"/>
      <c r="C28" s="96"/>
      <c r="D28" s="96"/>
      <c r="E28" s="96"/>
      <c r="F28" s="96"/>
      <c r="G28" s="96"/>
      <c r="H28" s="96"/>
      <c r="I28" s="96"/>
      <c r="J28" s="96"/>
    </row>
    <row r="29" spans="1:10" x14ac:dyDescent="0.35">
      <c r="A29" s="99" t="s">
        <v>55</v>
      </c>
      <c r="B29" s="100"/>
      <c r="C29" s="11">
        <f>'Plan studiów NMiI'!D77</f>
        <v>4.5</v>
      </c>
      <c r="D29" s="11">
        <f>'Plan studiów NMiI'!E77</f>
        <v>2</v>
      </c>
      <c r="E29" s="11">
        <f>'Plan studiów NMiI'!H77</f>
        <v>60</v>
      </c>
      <c r="F29" s="11">
        <f>'Plan studiów NMiI'!I77</f>
        <v>30</v>
      </c>
      <c r="G29" s="11">
        <f>'Plan studiów NMiI'!J77</f>
        <v>30</v>
      </c>
      <c r="H29" s="11">
        <f>'Plan studiów NMiI'!K77</f>
        <v>2</v>
      </c>
      <c r="I29" s="11">
        <f>'Plan studiów NMiI'!L77</f>
        <v>0</v>
      </c>
      <c r="J29" s="11">
        <f>'Plan studiów NMiI'!M77</f>
        <v>0</v>
      </c>
    </row>
    <row r="30" spans="1:10" x14ac:dyDescent="0.35">
      <c r="A30" s="118" t="s">
        <v>57</v>
      </c>
      <c r="B30" s="119"/>
      <c r="C30" s="7" t="str">
        <f>'Plan studiów NMiI'!D78</f>
        <v>x</v>
      </c>
      <c r="D30" s="7">
        <f>'Plan studiów NMiI'!E78</f>
        <v>2</v>
      </c>
      <c r="E30" s="13">
        <f>'Plan studiów NMiI'!H78</f>
        <v>27</v>
      </c>
      <c r="F30" s="13">
        <f>'Plan studiów NMiI'!I78</f>
        <v>0</v>
      </c>
      <c r="G30" s="13">
        <f>'Plan studiów NMiI'!J78</f>
        <v>27</v>
      </c>
      <c r="H30" s="13">
        <f>'Plan studiów NMiI'!K78</f>
        <v>1</v>
      </c>
      <c r="I30" s="7">
        <f>'Plan studiów NMiI'!L78</f>
        <v>0</v>
      </c>
      <c r="J30" s="7">
        <f>'Plan studiów NMiI'!M78</f>
        <v>0</v>
      </c>
    </row>
    <row r="31" spans="1:10" x14ac:dyDescent="0.35">
      <c r="A31" s="118" t="s">
        <v>58</v>
      </c>
      <c r="B31" s="119"/>
      <c r="C31" s="7">
        <f>'Plan studiów NMiI'!D79</f>
        <v>0</v>
      </c>
      <c r="D31" s="7">
        <f>'Plan studiów NMiI'!E79</f>
        <v>0</v>
      </c>
      <c r="E31" s="7">
        <f>'Plan studiów NMiI'!H79</f>
        <v>0</v>
      </c>
      <c r="F31" s="7">
        <f>'Plan studiów NMiI'!I79</f>
        <v>0</v>
      </c>
      <c r="G31" s="7">
        <f>'Plan studiów NMiI'!J79</f>
        <v>0</v>
      </c>
      <c r="H31" s="7">
        <f>'Plan studiów NMiI'!K79</f>
        <v>0</v>
      </c>
      <c r="I31" s="7">
        <f>'Plan studiów NMiI'!L79</f>
        <v>0</v>
      </c>
      <c r="J31" s="7">
        <f>'Plan studiów NMiI'!M79</f>
        <v>0</v>
      </c>
    </row>
    <row r="32" spans="1:10" x14ac:dyDescent="0.35">
      <c r="A32" s="95" t="s">
        <v>139</v>
      </c>
      <c r="B32" s="96"/>
      <c r="C32" s="96"/>
      <c r="D32" s="96"/>
      <c r="E32" s="96"/>
      <c r="F32" s="96"/>
      <c r="G32" s="96"/>
      <c r="H32" s="96"/>
      <c r="I32" s="96"/>
      <c r="J32" s="96"/>
    </row>
    <row r="33" spans="1:10" x14ac:dyDescent="0.35">
      <c r="A33" s="99" t="s">
        <v>55</v>
      </c>
      <c r="B33" s="100"/>
      <c r="C33" s="11">
        <f>'Plan studiów NMiI'!D82</f>
        <v>4.5</v>
      </c>
      <c r="D33" s="11">
        <f>'Plan studiów NMiI'!E82</f>
        <v>2</v>
      </c>
      <c r="E33" s="11">
        <f>'Plan studiów NMiI'!H82</f>
        <v>60</v>
      </c>
      <c r="F33" s="11">
        <f>'Plan studiów NMiI'!I82</f>
        <v>30</v>
      </c>
      <c r="G33" s="11">
        <f>'Plan studiów NMiI'!J82</f>
        <v>30</v>
      </c>
      <c r="H33" s="11">
        <f>'Plan studiów NMiI'!K82</f>
        <v>2</v>
      </c>
      <c r="I33" s="11">
        <f>'Plan studiów NMiI'!L82</f>
        <v>0</v>
      </c>
      <c r="J33" s="11">
        <f>'Plan studiów NMiI'!M82</f>
        <v>0</v>
      </c>
    </row>
    <row r="34" spans="1:10" x14ac:dyDescent="0.35">
      <c r="A34" s="118" t="s">
        <v>57</v>
      </c>
      <c r="B34" s="119"/>
      <c r="C34" s="7" t="str">
        <f>'Plan studiów NMiI'!D83</f>
        <v>x</v>
      </c>
      <c r="D34" s="7">
        <f>'Plan studiów NMiI'!E83</f>
        <v>2</v>
      </c>
      <c r="E34" s="13">
        <f>'Plan studiów NMiI'!H83</f>
        <v>27</v>
      </c>
      <c r="F34" s="13">
        <f>'Plan studiów NMiI'!I83</f>
        <v>0</v>
      </c>
      <c r="G34" s="13">
        <f>'Plan studiów NMiI'!J83</f>
        <v>27</v>
      </c>
      <c r="H34" s="13">
        <f>'Plan studiów NMiI'!K83</f>
        <v>1</v>
      </c>
      <c r="I34" s="7">
        <f>'Plan studiów NMiI'!L83</f>
        <v>0</v>
      </c>
      <c r="J34" s="7">
        <f>'Plan studiów NMiI'!M83</f>
        <v>0</v>
      </c>
    </row>
    <row r="35" spans="1:10" x14ac:dyDescent="0.35">
      <c r="A35" s="118" t="s">
        <v>58</v>
      </c>
      <c r="B35" s="119"/>
      <c r="C35" s="7">
        <f>'Plan studiów NMiI'!D84</f>
        <v>0</v>
      </c>
      <c r="D35" s="7">
        <f>'Plan studiów NMiI'!E84</f>
        <v>0</v>
      </c>
      <c r="E35" s="7">
        <f>'Plan studiów NMiI'!H84</f>
        <v>0</v>
      </c>
      <c r="F35" s="7">
        <f>'Plan studiów NMiI'!I84</f>
        <v>0</v>
      </c>
      <c r="G35" s="7">
        <f>'Plan studiów NMiI'!J84</f>
        <v>0</v>
      </c>
      <c r="H35" s="7">
        <f>'Plan studiów NMiI'!K84</f>
        <v>0</v>
      </c>
      <c r="I35" s="7">
        <f>'Plan studiów NMiI'!L84</f>
        <v>0</v>
      </c>
      <c r="J35" s="7">
        <f>'Plan studiów NMiI'!M84</f>
        <v>0</v>
      </c>
    </row>
    <row r="36" spans="1:10" x14ac:dyDescent="0.35">
      <c r="A36" s="99" t="s">
        <v>61</v>
      </c>
      <c r="B36" s="100"/>
      <c r="C36" s="100"/>
      <c r="D36" s="100"/>
      <c r="E36" s="100"/>
      <c r="F36" s="100"/>
      <c r="G36" s="100"/>
      <c r="H36" s="100"/>
      <c r="I36" s="100"/>
      <c r="J36" s="102"/>
    </row>
    <row r="37" spans="1:10" x14ac:dyDescent="0.35">
      <c r="A37" s="95" t="s">
        <v>137</v>
      </c>
      <c r="B37" s="96"/>
      <c r="C37" s="96"/>
      <c r="D37" s="96"/>
      <c r="E37" s="96"/>
      <c r="F37" s="96"/>
      <c r="G37" s="96"/>
      <c r="H37" s="96"/>
      <c r="I37" s="96"/>
      <c r="J37" s="96"/>
    </row>
    <row r="38" spans="1:10" x14ac:dyDescent="0.35">
      <c r="A38" s="99" t="s">
        <v>55</v>
      </c>
      <c r="B38" s="100"/>
      <c r="C38" s="11">
        <f>'Plan studiów NMiI'!D88</f>
        <v>2</v>
      </c>
      <c r="D38" s="11">
        <f>'Plan studiów NMiI'!E88</f>
        <v>2</v>
      </c>
      <c r="E38" s="11">
        <f>'Plan studiów NMiI'!H88</f>
        <v>30</v>
      </c>
      <c r="F38" s="11">
        <f>'Plan studiów NMiI'!I88</f>
        <v>0</v>
      </c>
      <c r="G38" s="11">
        <f>'Plan studiów NMiI'!J88</f>
        <v>30</v>
      </c>
      <c r="H38" s="11">
        <f>'Plan studiów NMiI'!K88</f>
        <v>2</v>
      </c>
      <c r="I38" s="11">
        <f>'Plan studiów NMiI'!L88</f>
        <v>0</v>
      </c>
      <c r="J38" s="11">
        <f>'Plan studiów NMiI'!M88</f>
        <v>0</v>
      </c>
    </row>
    <row r="39" spans="1:10" x14ac:dyDescent="0.35">
      <c r="A39" s="118" t="s">
        <v>57</v>
      </c>
      <c r="B39" s="119"/>
      <c r="C39" s="7" t="str">
        <f>'Plan studiów NMiI'!D89</f>
        <v>x</v>
      </c>
      <c r="D39" s="7">
        <f>'Plan studiów NMiI'!E89</f>
        <v>2</v>
      </c>
      <c r="E39" s="7">
        <f>'Plan studiów NMiI'!H89</f>
        <v>30</v>
      </c>
      <c r="F39" s="7">
        <f>'Plan studiów NMiI'!I89</f>
        <v>0</v>
      </c>
      <c r="G39" s="7">
        <f>'Plan studiów NMiI'!J89</f>
        <v>30</v>
      </c>
      <c r="H39" s="7">
        <f>'Plan studiów NMiI'!K89</f>
        <v>2</v>
      </c>
      <c r="I39" s="7">
        <f>'Plan studiów NMiI'!L89</f>
        <v>0</v>
      </c>
      <c r="J39" s="7">
        <f>'Plan studiów NMiI'!M89</f>
        <v>0</v>
      </c>
    </row>
    <row r="40" spans="1:10" x14ac:dyDescent="0.35">
      <c r="A40" s="118" t="s">
        <v>58</v>
      </c>
      <c r="B40" s="119"/>
      <c r="C40" s="7">
        <f>'Plan studiów NMiI'!D90</f>
        <v>0</v>
      </c>
      <c r="D40" s="7">
        <f>'Plan studiów NMiI'!E90</f>
        <v>0</v>
      </c>
      <c r="E40" s="7">
        <f>'Plan studiów NMiI'!H90</f>
        <v>0</v>
      </c>
      <c r="F40" s="7">
        <f>'Plan studiów NMiI'!I90</f>
        <v>0</v>
      </c>
      <c r="G40" s="7">
        <f>'Plan studiów NMiI'!J90</f>
        <v>0</v>
      </c>
      <c r="H40" s="7">
        <f>'Plan studiów NMiI'!K90</f>
        <v>0</v>
      </c>
      <c r="I40" s="7">
        <f>'Plan studiów NMiI'!L90</f>
        <v>0</v>
      </c>
      <c r="J40" s="7">
        <f>'Plan studiów NMiI'!M90</f>
        <v>0</v>
      </c>
    </row>
    <row r="41" spans="1:10" x14ac:dyDescent="0.35">
      <c r="A41" s="95" t="s">
        <v>138</v>
      </c>
      <c r="B41" s="96"/>
      <c r="C41" s="96"/>
      <c r="D41" s="96"/>
      <c r="E41" s="96"/>
      <c r="F41" s="96"/>
      <c r="G41" s="96"/>
      <c r="H41" s="96"/>
      <c r="I41" s="96"/>
      <c r="J41" s="96"/>
    </row>
    <row r="42" spans="1:10" x14ac:dyDescent="0.35">
      <c r="A42" s="99" t="s">
        <v>55</v>
      </c>
      <c r="B42" s="100"/>
      <c r="C42" s="11">
        <f>'Plan studiów NMiI'!D93</f>
        <v>2.5</v>
      </c>
      <c r="D42" s="11">
        <f>'Plan studiów NMiI'!E93</f>
        <v>2.5</v>
      </c>
      <c r="E42" s="11">
        <f>'Plan studiów NMiI'!H93</f>
        <v>0</v>
      </c>
      <c r="F42" s="11">
        <f>'Plan studiów NMiI'!I93</f>
        <v>0</v>
      </c>
      <c r="G42" s="11">
        <f>'Plan studiów NMiI'!J93</f>
        <v>0</v>
      </c>
      <c r="H42" s="11">
        <f>'Plan studiów NMiI'!K93</f>
        <v>0</v>
      </c>
      <c r="I42" s="11">
        <f>'Plan studiów NMiI'!L93</f>
        <v>60</v>
      </c>
      <c r="J42" s="11">
        <f>'Plan studiów NMiI'!M93</f>
        <v>0</v>
      </c>
    </row>
    <row r="43" spans="1:10" x14ac:dyDescent="0.35">
      <c r="A43" s="118" t="s">
        <v>57</v>
      </c>
      <c r="B43" s="119"/>
      <c r="C43" s="7" t="str">
        <f>'Plan studiów NMiI'!D94</f>
        <v>x</v>
      </c>
      <c r="D43" s="7">
        <f>'Plan studiów NMiI'!E94</f>
        <v>2.5</v>
      </c>
      <c r="E43" s="7">
        <f>'Plan studiów NMiI'!H94</f>
        <v>0</v>
      </c>
      <c r="F43" s="7">
        <f>'Plan studiów NMiI'!I94</f>
        <v>0</v>
      </c>
      <c r="G43" s="7">
        <f>'Plan studiów NMiI'!J94</f>
        <v>0</v>
      </c>
      <c r="H43" s="7">
        <f>'Plan studiów NMiI'!K94</f>
        <v>0</v>
      </c>
      <c r="I43" s="7">
        <f>'Plan studiów NMiI'!L94</f>
        <v>60</v>
      </c>
      <c r="J43" s="7">
        <f>'Plan studiów NMiI'!M94</f>
        <v>0</v>
      </c>
    </row>
    <row r="44" spans="1:10" x14ac:dyDescent="0.35">
      <c r="A44" s="118" t="s">
        <v>58</v>
      </c>
      <c r="B44" s="119"/>
      <c r="C44" s="7">
        <f>'Plan studiów NMiI'!D95</f>
        <v>0</v>
      </c>
      <c r="D44" s="7">
        <f>'Plan studiów NMiI'!E95</f>
        <v>0</v>
      </c>
      <c r="E44" s="7">
        <f>'Plan studiów NMiI'!H95</f>
        <v>0</v>
      </c>
      <c r="F44" s="7">
        <f>'Plan studiów NMiI'!I95</f>
        <v>0</v>
      </c>
      <c r="G44" s="7">
        <f>'Plan studiów NMiI'!J95</f>
        <v>0</v>
      </c>
      <c r="H44" s="7">
        <f>'Plan studiów NMiI'!K95</f>
        <v>0</v>
      </c>
      <c r="I44" s="7">
        <f>'Plan studiów NMiI'!L95</f>
        <v>0</v>
      </c>
      <c r="J44" s="7">
        <f>'Plan studiów NMiI'!M95</f>
        <v>0</v>
      </c>
    </row>
    <row r="45" spans="1:10" x14ac:dyDescent="0.35">
      <c r="A45" s="95" t="s">
        <v>140</v>
      </c>
      <c r="B45" s="96"/>
      <c r="C45" s="96"/>
      <c r="D45" s="96"/>
      <c r="E45" s="96"/>
      <c r="F45" s="96"/>
      <c r="G45" s="96"/>
      <c r="H45" s="96"/>
      <c r="I45" s="96"/>
      <c r="J45" s="96"/>
    </row>
    <row r="46" spans="1:10" x14ac:dyDescent="0.35">
      <c r="A46" s="99" t="s">
        <v>55</v>
      </c>
      <c r="B46" s="100"/>
      <c r="C46" s="11">
        <f>'Plan studiów NMiI'!D98</f>
        <v>2</v>
      </c>
      <c r="D46" s="11">
        <f>'Plan studiów NMiI'!E98</f>
        <v>2</v>
      </c>
      <c r="E46" s="11">
        <f>'Plan studiów NMiI'!H98</f>
        <v>0</v>
      </c>
      <c r="F46" s="11">
        <f>'Plan studiów NMiI'!I98</f>
        <v>0</v>
      </c>
      <c r="G46" s="11">
        <f>'Plan studiów NMiI'!J98</f>
        <v>0</v>
      </c>
      <c r="H46" s="11">
        <f>'Plan studiów NMiI'!K98</f>
        <v>0</v>
      </c>
      <c r="I46" s="11">
        <f>'Plan studiów NMiI'!L98</f>
        <v>45</v>
      </c>
      <c r="J46" s="11">
        <f>'Plan studiów NMiI'!M98</f>
        <v>0</v>
      </c>
    </row>
    <row r="47" spans="1:10" x14ac:dyDescent="0.35">
      <c r="A47" s="118" t="s">
        <v>57</v>
      </c>
      <c r="B47" s="119"/>
      <c r="C47" s="7" t="str">
        <f>'Plan studiów NMiI'!D99</f>
        <v>x</v>
      </c>
      <c r="D47" s="7">
        <f>'Plan studiów NMiI'!E99</f>
        <v>2</v>
      </c>
      <c r="E47" s="7">
        <f>'Plan studiów NMiI'!H99</f>
        <v>0</v>
      </c>
      <c r="F47" s="7">
        <f>'Plan studiów NMiI'!I99</f>
        <v>0</v>
      </c>
      <c r="G47" s="7">
        <f>'Plan studiów NMiI'!J99</f>
        <v>0</v>
      </c>
      <c r="H47" s="7">
        <f>'Plan studiów NMiI'!K99</f>
        <v>0</v>
      </c>
      <c r="I47" s="7">
        <f>'Plan studiów NMiI'!L99</f>
        <v>45</v>
      </c>
      <c r="J47" s="7">
        <f>'Plan studiów NMiI'!M99</f>
        <v>0</v>
      </c>
    </row>
    <row r="48" spans="1:10" x14ac:dyDescent="0.35">
      <c r="A48" s="118" t="s">
        <v>58</v>
      </c>
      <c r="B48" s="119"/>
      <c r="C48" s="7">
        <f>'Plan studiów NMiI'!D100</f>
        <v>0</v>
      </c>
      <c r="D48" s="7">
        <f>'Plan studiów NMiI'!E100</f>
        <v>0</v>
      </c>
      <c r="E48" s="7">
        <f>'Plan studiów NMiI'!H100</f>
        <v>0</v>
      </c>
      <c r="F48" s="7">
        <f>'Plan studiów NMiI'!I100</f>
        <v>0</v>
      </c>
      <c r="G48" s="7">
        <f>'Plan studiów NMiI'!J100</f>
        <v>0</v>
      </c>
      <c r="H48" s="7">
        <f>'Plan studiów NMiI'!K100</f>
        <v>0</v>
      </c>
      <c r="I48" s="7">
        <f>'Plan studiów NMiI'!L100</f>
        <v>0</v>
      </c>
      <c r="J48" s="7">
        <f>'Plan studiów NMiI'!M100</f>
        <v>0</v>
      </c>
    </row>
    <row r="49" spans="1:10" x14ac:dyDescent="0.35">
      <c r="A49" s="99" t="s">
        <v>62</v>
      </c>
      <c r="B49" s="100"/>
      <c r="C49" s="100"/>
      <c r="D49" s="100"/>
      <c r="E49" s="100"/>
      <c r="F49" s="100"/>
      <c r="G49" s="100"/>
      <c r="H49" s="100"/>
      <c r="I49" s="100"/>
      <c r="J49" s="102"/>
    </row>
    <row r="50" spans="1:10" x14ac:dyDescent="0.35">
      <c r="A50" s="99" t="s">
        <v>55</v>
      </c>
      <c r="B50" s="100"/>
      <c r="C50" s="11">
        <f>'Plan studiów NMiI'!D106</f>
        <v>1.5</v>
      </c>
      <c r="D50" s="11">
        <f>'Plan studiów NMiI'!E106</f>
        <v>0</v>
      </c>
      <c r="E50" s="11">
        <f>'Plan studiów NMiI'!H106</f>
        <v>12</v>
      </c>
      <c r="F50" s="11">
        <f>'Plan studiów NMiI'!I106</f>
        <v>12</v>
      </c>
      <c r="G50" s="11">
        <f>'Plan studiów NMiI'!J106</f>
        <v>0</v>
      </c>
      <c r="H50" s="11">
        <f>'Plan studiów NMiI'!K106</f>
        <v>0</v>
      </c>
      <c r="I50" s="11">
        <f>'Plan studiów NMiI'!L106</f>
        <v>0</v>
      </c>
      <c r="J50" s="11">
        <f>'Plan studiów NMiI'!M106</f>
        <v>0</v>
      </c>
    </row>
    <row r="51" spans="1:10" x14ac:dyDescent="0.35">
      <c r="A51" s="118" t="s">
        <v>57</v>
      </c>
      <c r="B51" s="119"/>
      <c r="C51" s="7" t="str">
        <f>'Plan studiów NMiI'!D107</f>
        <v>x</v>
      </c>
      <c r="D51" s="7">
        <f>'Plan studiów NMiI'!E107</f>
        <v>0</v>
      </c>
      <c r="E51" s="7">
        <f>'Plan studiów NMiI'!H107</f>
        <v>0</v>
      </c>
      <c r="F51" s="7">
        <f>'Plan studiów NMiI'!I107</f>
        <v>0</v>
      </c>
      <c r="G51" s="7">
        <f>'Plan studiów NMiI'!J107</f>
        <v>0</v>
      </c>
      <c r="H51" s="7">
        <f>'Plan studiów NMiI'!K107</f>
        <v>0</v>
      </c>
      <c r="I51" s="7">
        <f>'Plan studiów NMiI'!L107</f>
        <v>0</v>
      </c>
      <c r="J51" s="7">
        <f>'Plan studiów NMiI'!M107</f>
        <v>0</v>
      </c>
    </row>
    <row r="52" spans="1:10" x14ac:dyDescent="0.35">
      <c r="A52" s="118" t="s">
        <v>58</v>
      </c>
      <c r="B52" s="119"/>
      <c r="C52" s="7">
        <f>'Plan studiów NMiI'!D108</f>
        <v>0</v>
      </c>
      <c r="D52" s="7">
        <f>'Plan studiów NMiI'!E108</f>
        <v>0</v>
      </c>
      <c r="E52" s="7">
        <f>'Plan studiów NMiI'!H108</f>
        <v>0</v>
      </c>
      <c r="F52" s="7">
        <f>'Plan studiów NMiI'!I108</f>
        <v>0</v>
      </c>
      <c r="G52" s="7">
        <f>'Plan studiów NMiI'!J108</f>
        <v>0</v>
      </c>
      <c r="H52" s="7">
        <f>'Plan studiów NMiI'!K108</f>
        <v>0</v>
      </c>
      <c r="I52" s="7">
        <f>'Plan studiów NMiI'!L108</f>
        <v>0</v>
      </c>
      <c r="J52" s="7">
        <f>'Plan studiów NMiI'!M108</f>
        <v>0</v>
      </c>
    </row>
    <row r="56" spans="1:10" x14ac:dyDescent="0.35">
      <c r="A56" s="103" t="s">
        <v>40</v>
      </c>
      <c r="B56" s="121" t="s">
        <v>69</v>
      </c>
      <c r="C56" s="103" t="s">
        <v>70</v>
      </c>
      <c r="D56" s="103"/>
    </row>
    <row r="57" spans="1:10" x14ac:dyDescent="0.35">
      <c r="A57" s="103"/>
      <c r="B57" s="121"/>
      <c r="C57" s="11" t="s">
        <v>71</v>
      </c>
      <c r="D57" s="11" t="s">
        <v>72</v>
      </c>
    </row>
    <row r="58" spans="1:10" x14ac:dyDescent="0.35">
      <c r="A58" s="117" t="s">
        <v>73</v>
      </c>
      <c r="B58" s="117"/>
      <c r="C58" s="11">
        <v>120</v>
      </c>
      <c r="D58" s="27">
        <v>100</v>
      </c>
    </row>
    <row r="59" spans="1:10" ht="29" x14ac:dyDescent="0.35">
      <c r="A59" s="7">
        <v>1</v>
      </c>
      <c r="B59" s="19" t="s">
        <v>74</v>
      </c>
      <c r="C59" s="28">
        <v>61.57</v>
      </c>
      <c r="D59" s="28">
        <f>C59/C$58*100</f>
        <v>51.308333333333337</v>
      </c>
    </row>
    <row r="60" spans="1:10" x14ac:dyDescent="0.35">
      <c r="A60" s="7">
        <v>2</v>
      </c>
      <c r="B60" s="12" t="s">
        <v>75</v>
      </c>
      <c r="C60" s="29" t="s">
        <v>83</v>
      </c>
      <c r="D60" s="29" t="s">
        <v>83</v>
      </c>
    </row>
    <row r="61" spans="1:10" ht="29" x14ac:dyDescent="0.35">
      <c r="A61" s="7">
        <v>3</v>
      </c>
      <c r="B61" s="19" t="s">
        <v>76</v>
      </c>
      <c r="C61" s="28">
        <f>D6</f>
        <v>66.5</v>
      </c>
      <c r="D61" s="28">
        <f>C61/C$58*100</f>
        <v>55.416666666666671</v>
      </c>
    </row>
    <row r="62" spans="1:10" x14ac:dyDescent="0.35">
      <c r="A62" s="7">
        <v>4</v>
      </c>
      <c r="B62" s="12" t="s">
        <v>77</v>
      </c>
      <c r="C62" s="28">
        <f>'Plan studiów NMiI'!D17+'Plan studiów NMiI'!D106</f>
        <v>3.5</v>
      </c>
      <c r="D62" s="28">
        <f>C62/C$58*100</f>
        <v>2.9166666666666665</v>
      </c>
    </row>
    <row r="63" spans="1:10" x14ac:dyDescent="0.35">
      <c r="A63" s="7">
        <v>5</v>
      </c>
      <c r="B63" s="12" t="s">
        <v>78</v>
      </c>
      <c r="C63" s="28">
        <f>C11+C15+C19+C23+C27+C31+C35+C40+C44+C48+C52</f>
        <v>66</v>
      </c>
      <c r="D63" s="28">
        <f>C63/C$58*100</f>
        <v>55.000000000000007</v>
      </c>
    </row>
    <row r="64" spans="1:10" x14ac:dyDescent="0.35">
      <c r="A64" s="7">
        <v>6</v>
      </c>
      <c r="B64" s="12" t="s">
        <v>79</v>
      </c>
      <c r="C64" s="28">
        <f>C38+C42+C46</f>
        <v>6.5</v>
      </c>
      <c r="D64" s="28">
        <f>C64/C$58*100</f>
        <v>5.416666666666667</v>
      </c>
    </row>
    <row r="65" spans="1:4" x14ac:dyDescent="0.35">
      <c r="A65" s="7">
        <v>7</v>
      </c>
      <c r="B65" s="12" t="s">
        <v>80</v>
      </c>
      <c r="C65" s="29" t="s">
        <v>83</v>
      </c>
      <c r="D65" s="29" t="s">
        <v>83</v>
      </c>
    </row>
    <row r="66" spans="1:4" x14ac:dyDescent="0.35">
      <c r="A66" s="7">
        <v>8</v>
      </c>
      <c r="B66" s="12" t="s">
        <v>81</v>
      </c>
      <c r="C66" s="28">
        <f>'Plan studiów NMiI'!D17</f>
        <v>2</v>
      </c>
      <c r="D66" s="28">
        <f>C66/C$58*100</f>
        <v>1.6666666666666667</v>
      </c>
    </row>
    <row r="67" spans="1:4" ht="29" x14ac:dyDescent="0.35">
      <c r="A67" s="7">
        <v>9</v>
      </c>
      <c r="B67" s="19" t="s">
        <v>88</v>
      </c>
      <c r="C67" s="28">
        <f>'Plan studiów NMiI'!D76+'Plan studiów NMiI'!D81+'Plan studiów NMiI'!D87</f>
        <v>11</v>
      </c>
      <c r="D67" s="28">
        <f>C67/C$58*100</f>
        <v>9.1666666666666661</v>
      </c>
    </row>
    <row r="68" spans="1:4" ht="29" x14ac:dyDescent="0.35">
      <c r="A68" s="7">
        <v>10</v>
      </c>
      <c r="B68" s="19" t="s">
        <v>82</v>
      </c>
      <c r="C68" s="29" t="s">
        <v>83</v>
      </c>
      <c r="D68" s="29" t="s">
        <v>83</v>
      </c>
    </row>
    <row r="69" spans="1:4" ht="43.5" x14ac:dyDescent="0.35">
      <c r="A69" s="7">
        <v>11</v>
      </c>
      <c r="B69" s="19" t="s">
        <v>84</v>
      </c>
      <c r="C69" s="28">
        <v>91</v>
      </c>
      <c r="D69" s="28">
        <f>C69/C$58*100</f>
        <v>75.833333333333329</v>
      </c>
    </row>
    <row r="70" spans="1:4" ht="29" x14ac:dyDescent="0.35">
      <c r="A70" s="7">
        <v>12</v>
      </c>
      <c r="B70" s="23" t="s">
        <v>107</v>
      </c>
      <c r="C70" s="28">
        <f>'Plan studiów NMiI'!D39+'Plan studiów NMiI'!D102+'Plan studiów NMiI'!D103+'Plan studiów NMiI'!D104+'Plan studiów NMiI'!D105</f>
        <v>3.5</v>
      </c>
      <c r="D70" s="28">
        <f>C70/C$58*100</f>
        <v>2.9166666666666665</v>
      </c>
    </row>
    <row r="72" spans="1:4" ht="29" x14ac:dyDescent="0.35">
      <c r="A72" s="11" t="s">
        <v>40</v>
      </c>
      <c r="B72" s="30" t="s">
        <v>85</v>
      </c>
      <c r="C72" s="11" t="s">
        <v>72</v>
      </c>
    </row>
    <row r="73" spans="1:4" x14ac:dyDescent="0.35">
      <c r="A73" s="7">
        <v>1</v>
      </c>
      <c r="B73" s="19" t="s">
        <v>175</v>
      </c>
      <c r="C73" s="7">
        <v>80</v>
      </c>
    </row>
    <row r="74" spans="1:4" x14ac:dyDescent="0.35">
      <c r="A74" s="7">
        <v>2</v>
      </c>
      <c r="B74" s="19" t="s">
        <v>176</v>
      </c>
      <c r="C74" s="7">
        <v>20</v>
      </c>
    </row>
    <row r="75" spans="1:4" x14ac:dyDescent="0.35">
      <c r="A75" s="95" t="s">
        <v>86</v>
      </c>
      <c r="B75" s="120"/>
      <c r="C75" s="11">
        <f>C73+C74</f>
        <v>100</v>
      </c>
    </row>
  </sheetData>
  <mergeCells count="60">
    <mergeCell ref="A58:B58"/>
    <mergeCell ref="A75:B75"/>
    <mergeCell ref="A24:J24"/>
    <mergeCell ref="A25:B25"/>
    <mergeCell ref="A26:B26"/>
    <mergeCell ref="A27:B27"/>
    <mergeCell ref="A56:A57"/>
    <mergeCell ref="B56:B57"/>
    <mergeCell ref="C56:D56"/>
    <mergeCell ref="A36:J36"/>
    <mergeCell ref="A33:B33"/>
    <mergeCell ref="A34:B34"/>
    <mergeCell ref="A35:B35"/>
    <mergeCell ref="A52:B52"/>
    <mergeCell ref="A41:J41"/>
    <mergeCell ref="A42:B42"/>
    <mergeCell ref="A1:J1"/>
    <mergeCell ref="A17:B17"/>
    <mergeCell ref="I4:I5"/>
    <mergeCell ref="J4:J5"/>
    <mergeCell ref="A6:B6"/>
    <mergeCell ref="A7:J7"/>
    <mergeCell ref="A8:J8"/>
    <mergeCell ref="A4:A5"/>
    <mergeCell ref="B4:B5"/>
    <mergeCell ref="C4:C5"/>
    <mergeCell ref="D4:D5"/>
    <mergeCell ref="E4:H4"/>
    <mergeCell ref="A16:J16"/>
    <mergeCell ref="A12:J12"/>
    <mergeCell ref="A9:B9"/>
    <mergeCell ref="A10:B10"/>
    <mergeCell ref="A11:B11"/>
    <mergeCell ref="A13:B13"/>
    <mergeCell ref="A14:B14"/>
    <mergeCell ref="A15:B15"/>
    <mergeCell ref="A32:J32"/>
    <mergeCell ref="A28:J28"/>
    <mergeCell ref="A29:B29"/>
    <mergeCell ref="A30:B30"/>
    <mergeCell ref="A31:B31"/>
    <mergeCell ref="A18:B18"/>
    <mergeCell ref="A19:B19"/>
    <mergeCell ref="A20:J20"/>
    <mergeCell ref="A21:B21"/>
    <mergeCell ref="A22:B22"/>
    <mergeCell ref="A23:B23"/>
    <mergeCell ref="A51:B51"/>
    <mergeCell ref="A38:B38"/>
    <mergeCell ref="A39:B39"/>
    <mergeCell ref="A48:B48"/>
    <mergeCell ref="A37:J37"/>
    <mergeCell ref="A40:B40"/>
    <mergeCell ref="A49:J49"/>
    <mergeCell ref="A50:B50"/>
    <mergeCell ref="A43:B43"/>
    <mergeCell ref="A44:B44"/>
    <mergeCell ref="A45:J45"/>
    <mergeCell ref="A46:B46"/>
    <mergeCell ref="A47:B47"/>
  </mergeCells>
  <pageMargins left="0.25" right="0.25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83E95-3B54-4E8F-BE66-2A0CCA87D468}">
  <dimension ref="A1:Q147"/>
  <sheetViews>
    <sheetView zoomScaleNormal="100" workbookViewId="0">
      <selection activeCell="C17" sqref="C17:C18"/>
    </sheetView>
  </sheetViews>
  <sheetFormatPr defaultColWidth="8.90625" defaultRowHeight="14.5" x14ac:dyDescent="0.35"/>
  <cols>
    <col min="1" max="1" width="5.81640625" style="1" customWidth="1"/>
    <col min="2" max="2" width="40.81640625" style="1" customWidth="1"/>
    <col min="3" max="13" width="7.81640625" style="1" customWidth="1"/>
    <col min="14" max="16384" width="8.90625" style="1"/>
  </cols>
  <sheetData>
    <row r="1" spans="1:13" x14ac:dyDescent="0.35">
      <c r="A1" s="105"/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</row>
    <row r="2" spans="1:13" x14ac:dyDescent="0.35">
      <c r="A2" s="105"/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</row>
    <row r="3" spans="1:13" x14ac:dyDescent="0.35">
      <c r="E3" s="2"/>
      <c r="I3" s="2"/>
      <c r="J3" s="2"/>
      <c r="K3" s="2"/>
    </row>
    <row r="4" spans="1:13" x14ac:dyDescent="0.35">
      <c r="E4" s="2"/>
      <c r="I4" s="2"/>
      <c r="J4" s="2"/>
      <c r="K4" s="2"/>
    </row>
    <row r="5" spans="1:13" x14ac:dyDescent="0.35">
      <c r="A5" s="106" t="s">
        <v>39</v>
      </c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</row>
    <row r="6" spans="1:13" x14ac:dyDescent="0.35">
      <c r="A6" s="106" t="s">
        <v>94</v>
      </c>
      <c r="B6" s="106"/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</row>
    <row r="7" spans="1:13" x14ac:dyDescent="0.35">
      <c r="A7" s="106" t="s">
        <v>164</v>
      </c>
      <c r="B7" s="106"/>
      <c r="C7" s="106"/>
      <c r="D7" s="106"/>
      <c r="E7" s="106"/>
      <c r="F7" s="106"/>
      <c r="G7" s="106"/>
      <c r="H7" s="106"/>
      <c r="I7" s="106"/>
      <c r="J7" s="106"/>
      <c r="K7" s="106"/>
      <c r="L7" s="106"/>
      <c r="M7" s="106"/>
    </row>
    <row r="8" spans="1:13" x14ac:dyDescent="0.35">
      <c r="E8" s="2"/>
      <c r="J8" s="2"/>
      <c r="K8" s="2"/>
    </row>
    <row r="9" spans="1:13" x14ac:dyDescent="0.35">
      <c r="A9" s="4" t="s">
        <v>134</v>
      </c>
      <c r="E9" s="2"/>
      <c r="J9" s="2"/>
      <c r="K9" s="2"/>
    </row>
    <row r="10" spans="1:13" x14ac:dyDescent="0.35">
      <c r="A10" s="4" t="s">
        <v>174</v>
      </c>
      <c r="E10" s="2"/>
      <c r="J10" s="2"/>
      <c r="K10" s="2"/>
    </row>
    <row r="11" spans="1:13" x14ac:dyDescent="0.35">
      <c r="A11" s="4" t="s">
        <v>112</v>
      </c>
      <c r="E11" s="2"/>
      <c r="J11" s="2"/>
      <c r="K11" s="2"/>
    </row>
    <row r="12" spans="1:13" x14ac:dyDescent="0.35">
      <c r="A12" s="4" t="s">
        <v>113</v>
      </c>
      <c r="E12" s="2"/>
      <c r="J12" s="2"/>
      <c r="K12" s="2"/>
    </row>
    <row r="13" spans="1:13" x14ac:dyDescent="0.35">
      <c r="A13" s="4" t="s">
        <v>114</v>
      </c>
      <c r="E13" s="2"/>
      <c r="J13" s="2"/>
      <c r="K13" s="2"/>
    </row>
    <row r="14" spans="1:13" x14ac:dyDescent="0.35">
      <c r="A14" s="4" t="s">
        <v>115</v>
      </c>
      <c r="E14" s="2"/>
      <c r="J14" s="2"/>
      <c r="K14" s="2"/>
    </row>
    <row r="16" spans="1:13" x14ac:dyDescent="0.35">
      <c r="A16" s="4" t="s">
        <v>63</v>
      </c>
    </row>
    <row r="17" spans="1:14" ht="72" customHeight="1" x14ac:dyDescent="0.35">
      <c r="A17" s="109" t="s">
        <v>40</v>
      </c>
      <c r="B17" s="109" t="s">
        <v>41</v>
      </c>
      <c r="C17" s="97" t="s">
        <v>42</v>
      </c>
      <c r="D17" s="97" t="s">
        <v>43</v>
      </c>
      <c r="E17" s="107" t="s">
        <v>44</v>
      </c>
      <c r="F17" s="97" t="s">
        <v>45</v>
      </c>
      <c r="G17" s="107" t="s">
        <v>46</v>
      </c>
      <c r="H17" s="111" t="s">
        <v>47</v>
      </c>
      <c r="I17" s="112"/>
      <c r="J17" s="112"/>
      <c r="K17" s="113"/>
      <c r="L17" s="97" t="s">
        <v>106</v>
      </c>
      <c r="M17" s="97" t="s">
        <v>21</v>
      </c>
    </row>
    <row r="18" spans="1:14" ht="72" customHeight="1" x14ac:dyDescent="0.35">
      <c r="A18" s="110"/>
      <c r="B18" s="110"/>
      <c r="C18" s="98"/>
      <c r="D18" s="98"/>
      <c r="E18" s="108"/>
      <c r="F18" s="98"/>
      <c r="G18" s="108"/>
      <c r="H18" s="5" t="s">
        <v>48</v>
      </c>
      <c r="I18" s="6" t="s">
        <v>49</v>
      </c>
      <c r="J18" s="6" t="s">
        <v>50</v>
      </c>
      <c r="K18" s="6" t="s">
        <v>87</v>
      </c>
      <c r="L18" s="98"/>
      <c r="M18" s="98"/>
    </row>
    <row r="19" spans="1:14" x14ac:dyDescent="0.35">
      <c r="A19" s="95" t="s">
        <v>51</v>
      </c>
      <c r="B19" s="96"/>
      <c r="C19" s="96"/>
      <c r="D19" s="96"/>
      <c r="E19" s="96"/>
      <c r="F19" s="96"/>
      <c r="G19" s="96"/>
      <c r="H19" s="96"/>
      <c r="I19" s="96"/>
      <c r="J19" s="96"/>
      <c r="K19" s="96"/>
      <c r="L19" s="96"/>
      <c r="M19" s="96"/>
    </row>
    <row r="20" spans="1:14" x14ac:dyDescent="0.35">
      <c r="A20" s="95" t="s">
        <v>52</v>
      </c>
      <c r="B20" s="96"/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</row>
    <row r="21" spans="1:14" ht="29" x14ac:dyDescent="0.35">
      <c r="A21" s="7">
        <v>1</v>
      </c>
      <c r="B21" s="31" t="s">
        <v>170</v>
      </c>
      <c r="C21" s="9" t="s">
        <v>116</v>
      </c>
      <c r="D21" s="9">
        <v>2</v>
      </c>
      <c r="E21" s="7">
        <v>0</v>
      </c>
      <c r="F21" s="9" t="s">
        <v>89</v>
      </c>
      <c r="G21" s="7" t="s">
        <v>53</v>
      </c>
      <c r="H21" s="7">
        <f t="shared" ref="H21:H22" si="0">I21+J21</f>
        <v>30</v>
      </c>
      <c r="I21" s="9">
        <v>30</v>
      </c>
      <c r="J21" s="9">
        <v>0</v>
      </c>
      <c r="K21" s="9">
        <v>1</v>
      </c>
      <c r="L21" s="7">
        <v>0</v>
      </c>
      <c r="M21" s="7">
        <v>0</v>
      </c>
    </row>
    <row r="22" spans="1:14" x14ac:dyDescent="0.35">
      <c r="A22" s="7">
        <v>2</v>
      </c>
      <c r="B22" s="8" t="s">
        <v>95</v>
      </c>
      <c r="C22" s="9" t="s">
        <v>116</v>
      </c>
      <c r="D22" s="9">
        <v>2</v>
      </c>
      <c r="E22" s="7">
        <v>2</v>
      </c>
      <c r="F22" s="9" t="s">
        <v>89</v>
      </c>
      <c r="G22" s="7" t="s">
        <v>53</v>
      </c>
      <c r="H22" s="7">
        <f t="shared" si="0"/>
        <v>30</v>
      </c>
      <c r="I22" s="9">
        <v>0</v>
      </c>
      <c r="J22" s="9">
        <v>30</v>
      </c>
      <c r="K22" s="9">
        <v>1</v>
      </c>
      <c r="L22" s="7">
        <v>0</v>
      </c>
      <c r="M22" s="7">
        <v>0</v>
      </c>
      <c r="N22" s="10"/>
    </row>
    <row r="23" spans="1:14" x14ac:dyDescent="0.35">
      <c r="A23" s="92" t="s">
        <v>55</v>
      </c>
      <c r="B23" s="92"/>
      <c r="C23" s="92"/>
      <c r="D23" s="11">
        <f>SUM(D21:D22)</f>
        <v>4</v>
      </c>
      <c r="E23" s="11">
        <f>SUM(E21:E22)</f>
        <v>2</v>
      </c>
      <c r="F23" s="11" t="s">
        <v>56</v>
      </c>
      <c r="G23" s="11" t="s">
        <v>56</v>
      </c>
      <c r="H23" s="11">
        <f>SUM(I23:J23)</f>
        <v>60</v>
      </c>
      <c r="I23" s="11">
        <f t="shared" ref="I23:M23" si="1">SUM(I21:I22)</f>
        <v>30</v>
      </c>
      <c r="J23" s="11">
        <f t="shared" si="1"/>
        <v>30</v>
      </c>
      <c r="K23" s="11">
        <f t="shared" si="1"/>
        <v>2</v>
      </c>
      <c r="L23" s="11">
        <f t="shared" si="1"/>
        <v>0</v>
      </c>
      <c r="M23" s="11">
        <f t="shared" si="1"/>
        <v>0</v>
      </c>
    </row>
    <row r="24" spans="1:14" x14ac:dyDescent="0.35">
      <c r="A24" s="91" t="s">
        <v>57</v>
      </c>
      <c r="B24" s="91"/>
      <c r="C24" s="91"/>
      <c r="D24" s="7" t="s">
        <v>56</v>
      </c>
      <c r="E24" s="7">
        <f>E23</f>
        <v>2</v>
      </c>
      <c r="F24" s="7" t="s">
        <v>56</v>
      </c>
      <c r="G24" s="7" t="s">
        <v>56</v>
      </c>
      <c r="H24" s="13">
        <f t="shared" ref="H24:H25" si="2">SUM(I24:J24)</f>
        <v>30</v>
      </c>
      <c r="I24" s="7">
        <v>0</v>
      </c>
      <c r="J24" s="14" cm="1">
        <f t="array" ref="J24">SUMPRODUCT(ROUND(IF(IF(J21:J22&gt;0,E21:E22/(J21:J22/H21:H22*D21:D22),0)*J21:J22&gt;J21:J22,J21:J22,IF(J21:J22&gt;0,E21:E22/(J21:J22/H21:H22*D21:D22),0)*J21:J22),0))</f>
        <v>30</v>
      </c>
      <c r="K24" s="14" cm="1">
        <f t="array" ref="K24">SUMPRODUCT(ROUND(IF(K21:K22&gt;0,E21:E22/D21:D22,0)*K21:K22,0))</f>
        <v>1</v>
      </c>
      <c r="L24" s="7">
        <f t="shared" ref="L24:M24" si="3">SUMIF($E21:$E22,"&gt;0",L21:L22)</f>
        <v>0</v>
      </c>
      <c r="M24" s="7">
        <f t="shared" si="3"/>
        <v>0</v>
      </c>
    </row>
    <row r="25" spans="1:14" x14ac:dyDescent="0.35">
      <c r="A25" s="91" t="s">
        <v>58</v>
      </c>
      <c r="B25" s="91"/>
      <c r="C25" s="91"/>
      <c r="D25" s="7">
        <f>SUMIF(G21:G22,"f",D21:D22)</f>
        <v>4</v>
      </c>
      <c r="E25" s="7">
        <f>SUMIF(G21:G22,"f",E21:E22)</f>
        <v>2</v>
      </c>
      <c r="F25" s="7" t="s">
        <v>56</v>
      </c>
      <c r="G25" s="7" t="s">
        <v>56</v>
      </c>
      <c r="H25" s="7">
        <f t="shared" si="2"/>
        <v>60</v>
      </c>
      <c r="I25" s="7">
        <f t="shared" ref="I25:M25" si="4">SUMIF($G21:$G22,"f",I21:I22)</f>
        <v>30</v>
      </c>
      <c r="J25" s="7">
        <f t="shared" si="4"/>
        <v>30</v>
      </c>
      <c r="K25" s="7">
        <f>SUMIF($G21:$G22,"f",K21:K22)</f>
        <v>2</v>
      </c>
      <c r="L25" s="7">
        <f t="shared" si="4"/>
        <v>0</v>
      </c>
      <c r="M25" s="7">
        <f t="shared" si="4"/>
        <v>0</v>
      </c>
    </row>
    <row r="26" spans="1:14" x14ac:dyDescent="0.35">
      <c r="A26" s="95" t="s">
        <v>59</v>
      </c>
      <c r="B26" s="96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</row>
    <row r="27" spans="1:14" x14ac:dyDescent="0.35">
      <c r="A27" s="7">
        <v>1</v>
      </c>
      <c r="B27" s="15" t="s">
        <v>110</v>
      </c>
      <c r="C27" s="7" t="s">
        <v>116</v>
      </c>
      <c r="D27" s="16">
        <v>2</v>
      </c>
      <c r="E27" s="7">
        <v>0</v>
      </c>
      <c r="F27" s="9" t="s">
        <v>89</v>
      </c>
      <c r="G27" s="7" t="s">
        <v>54</v>
      </c>
      <c r="H27" s="7">
        <f>I27+J27</f>
        <v>30</v>
      </c>
      <c r="I27" s="9">
        <v>30</v>
      </c>
      <c r="J27" s="9">
        <v>0</v>
      </c>
      <c r="K27" s="9">
        <v>2</v>
      </c>
      <c r="L27" s="7">
        <v>0</v>
      </c>
      <c r="M27" s="7">
        <v>0</v>
      </c>
    </row>
    <row r="28" spans="1:14" x14ac:dyDescent="0.35">
      <c r="A28" s="7">
        <v>2</v>
      </c>
      <c r="B28" s="17" t="s">
        <v>37</v>
      </c>
      <c r="C28" s="16" t="s">
        <v>116</v>
      </c>
      <c r="D28" s="16">
        <v>4.5</v>
      </c>
      <c r="E28" s="7">
        <v>3</v>
      </c>
      <c r="F28" s="9" t="s">
        <v>89</v>
      </c>
      <c r="G28" s="9" t="s">
        <v>54</v>
      </c>
      <c r="H28" s="9">
        <f t="shared" ref="H28" si="5">I28+J28</f>
        <v>60</v>
      </c>
      <c r="I28" s="9">
        <v>15</v>
      </c>
      <c r="J28" s="9">
        <v>45</v>
      </c>
      <c r="K28" s="9">
        <v>2</v>
      </c>
      <c r="L28" s="7">
        <v>0</v>
      </c>
      <c r="M28" s="7">
        <v>0</v>
      </c>
    </row>
    <row r="29" spans="1:14" x14ac:dyDescent="0.35">
      <c r="A29" s="7">
        <v>3</v>
      </c>
      <c r="B29" s="8" t="s">
        <v>26</v>
      </c>
      <c r="C29" s="7" t="s">
        <v>116</v>
      </c>
      <c r="D29" s="9">
        <v>4.5</v>
      </c>
      <c r="E29" s="7">
        <v>1</v>
      </c>
      <c r="F29" s="16" t="s">
        <v>90</v>
      </c>
      <c r="G29" s="7" t="s">
        <v>54</v>
      </c>
      <c r="H29" s="7">
        <f>I29+J29</f>
        <v>60</v>
      </c>
      <c r="I29" s="7">
        <v>30</v>
      </c>
      <c r="J29" s="7">
        <v>30</v>
      </c>
      <c r="K29" s="7">
        <v>4</v>
      </c>
      <c r="L29" s="7">
        <v>0</v>
      </c>
      <c r="M29" s="7">
        <v>0</v>
      </c>
      <c r="N29" s="10"/>
    </row>
    <row r="30" spans="1:14" x14ac:dyDescent="0.35">
      <c r="A30" s="7">
        <v>4</v>
      </c>
      <c r="B30" s="8" t="s">
        <v>25</v>
      </c>
      <c r="C30" s="7" t="s">
        <v>116</v>
      </c>
      <c r="D30" s="16">
        <v>5</v>
      </c>
      <c r="E30" s="7">
        <v>1.5</v>
      </c>
      <c r="F30" s="16" t="s">
        <v>90</v>
      </c>
      <c r="G30" s="7" t="s">
        <v>54</v>
      </c>
      <c r="H30" s="7">
        <f>I30+J30</f>
        <v>75</v>
      </c>
      <c r="I30" s="7">
        <v>30</v>
      </c>
      <c r="J30" s="7">
        <v>45</v>
      </c>
      <c r="K30" s="7">
        <v>4</v>
      </c>
      <c r="L30" s="7">
        <v>0</v>
      </c>
      <c r="M30" s="7">
        <v>0</v>
      </c>
      <c r="N30" s="10"/>
    </row>
    <row r="31" spans="1:14" x14ac:dyDescent="0.35">
      <c r="A31" s="92" t="s">
        <v>55</v>
      </c>
      <c r="B31" s="92"/>
      <c r="C31" s="92"/>
      <c r="D31" s="11">
        <f>SUM(D27:D30)</f>
        <v>16</v>
      </c>
      <c r="E31" s="11">
        <f>SUM(E27:E30)</f>
        <v>5.5</v>
      </c>
      <c r="F31" s="11" t="s">
        <v>56</v>
      </c>
      <c r="G31" s="11" t="s">
        <v>56</v>
      </c>
      <c r="H31" s="11">
        <f>SUM(I31:J31)</f>
        <v>225</v>
      </c>
      <c r="I31" s="11">
        <f>SUM(I27:I30)</f>
        <v>105</v>
      </c>
      <c r="J31" s="11">
        <f>SUM(J27:J30)</f>
        <v>120</v>
      </c>
      <c r="K31" s="11">
        <f>SUM(K27:K30)</f>
        <v>12</v>
      </c>
      <c r="L31" s="11">
        <f>SUM(L27:L30)</f>
        <v>0</v>
      </c>
      <c r="M31" s="11">
        <f>SUM(M27:M30)</f>
        <v>0</v>
      </c>
    </row>
    <row r="32" spans="1:14" x14ac:dyDescent="0.35">
      <c r="A32" s="91" t="s">
        <v>57</v>
      </c>
      <c r="B32" s="91"/>
      <c r="C32" s="91"/>
      <c r="D32" s="7" t="s">
        <v>56</v>
      </c>
      <c r="E32" s="7">
        <f>E31</f>
        <v>5.5</v>
      </c>
      <c r="F32" s="7" t="s">
        <v>56</v>
      </c>
      <c r="G32" s="7" t="s">
        <v>56</v>
      </c>
      <c r="H32" s="13">
        <f t="shared" ref="H32" si="6">SUM(I32:J32)</f>
        <v>76</v>
      </c>
      <c r="I32" s="7">
        <v>0</v>
      </c>
      <c r="J32" s="14" cm="1">
        <f t="array" ref="J32">SUMPRODUCT(ROUND(IF(IF(J27:J30&gt;0,E27:E30/(J27:J30/H27:H30*D27:D30),0)*J27:J30&gt;J27:J30,J27:J30,IF(J27:J30&gt;0,E27:E30/(J27:J30/H27:H30*D27:D30),0)*J27:J30),0))</f>
        <v>76</v>
      </c>
      <c r="K32" s="14" cm="1">
        <f t="array" ref="K32">SUMPRODUCT(ROUND(IF(K27:K30&gt;0,E27:E30/D27:D30,0)*K27:K30,0))</f>
        <v>3</v>
      </c>
      <c r="L32" s="7">
        <f>SUMIF($E27:$E30,"&gt;0",L27:L30)</f>
        <v>0</v>
      </c>
      <c r="M32" s="7">
        <f>SUMIF($E27:$E30,"&gt;0",M27:M30)</f>
        <v>0</v>
      </c>
    </row>
    <row r="33" spans="1:14" x14ac:dyDescent="0.35">
      <c r="A33" s="91" t="s">
        <v>58</v>
      </c>
      <c r="B33" s="91"/>
      <c r="C33" s="91"/>
      <c r="D33" s="7">
        <f>SUMIF(G27:G30,"f",D27:D30)</f>
        <v>0</v>
      </c>
      <c r="E33" s="7">
        <f>SUMIF(G27:G30,"f",E27:E30)</f>
        <v>0</v>
      </c>
      <c r="F33" s="7" t="s">
        <v>56</v>
      </c>
      <c r="G33" s="7" t="s">
        <v>56</v>
      </c>
      <c r="H33" s="7">
        <f t="shared" ref="H33:M33" si="7">SUMIF($G27:$G30,"f",H27:H30)</f>
        <v>0</v>
      </c>
      <c r="I33" s="7">
        <f t="shared" si="7"/>
        <v>0</v>
      </c>
      <c r="J33" s="7">
        <f t="shared" si="7"/>
        <v>0</v>
      </c>
      <c r="K33" s="7">
        <f t="shared" si="7"/>
        <v>0</v>
      </c>
      <c r="L33" s="7">
        <f t="shared" si="7"/>
        <v>0</v>
      </c>
      <c r="M33" s="7">
        <f t="shared" si="7"/>
        <v>0</v>
      </c>
    </row>
    <row r="34" spans="1:14" x14ac:dyDescent="0.35">
      <c r="A34" s="95" t="s">
        <v>60</v>
      </c>
      <c r="B34" s="96"/>
      <c r="C34" s="96"/>
      <c r="D34" s="96"/>
      <c r="E34" s="96"/>
      <c r="F34" s="96"/>
      <c r="G34" s="96"/>
      <c r="H34" s="96"/>
      <c r="I34" s="96"/>
      <c r="J34" s="96"/>
      <c r="K34" s="96"/>
      <c r="L34" s="96"/>
      <c r="M34" s="96"/>
    </row>
    <row r="35" spans="1:14" x14ac:dyDescent="0.35">
      <c r="A35" s="7">
        <v>1</v>
      </c>
      <c r="B35" s="15" t="s">
        <v>10</v>
      </c>
      <c r="C35" s="7" t="s">
        <v>116</v>
      </c>
      <c r="D35" s="9">
        <v>4.5</v>
      </c>
      <c r="E35" s="7">
        <v>2</v>
      </c>
      <c r="F35" s="9" t="s">
        <v>89</v>
      </c>
      <c r="G35" s="7" t="s">
        <v>53</v>
      </c>
      <c r="H35" s="7">
        <f>I35+J35</f>
        <v>60</v>
      </c>
      <c r="I35" s="9">
        <v>30</v>
      </c>
      <c r="J35" s="9">
        <v>30</v>
      </c>
      <c r="K35" s="9">
        <v>2</v>
      </c>
      <c r="L35" s="7">
        <v>0</v>
      </c>
      <c r="M35" s="7">
        <v>0</v>
      </c>
    </row>
    <row r="36" spans="1:14" x14ac:dyDescent="0.35">
      <c r="A36" s="7">
        <v>2</v>
      </c>
      <c r="B36" s="17" t="s">
        <v>3</v>
      </c>
      <c r="C36" s="7" t="s">
        <v>116</v>
      </c>
      <c r="D36" s="16">
        <v>4</v>
      </c>
      <c r="E36" s="7">
        <v>2</v>
      </c>
      <c r="F36" s="9" t="s">
        <v>89</v>
      </c>
      <c r="G36" s="7" t="s">
        <v>53</v>
      </c>
      <c r="H36" s="7">
        <f>I36+J36</f>
        <v>60</v>
      </c>
      <c r="I36" s="9">
        <v>30</v>
      </c>
      <c r="J36" s="9">
        <v>30</v>
      </c>
      <c r="K36" s="9">
        <v>2</v>
      </c>
      <c r="L36" s="7">
        <v>0</v>
      </c>
      <c r="M36" s="7">
        <v>0</v>
      </c>
    </row>
    <row r="37" spans="1:14" x14ac:dyDescent="0.35">
      <c r="A37" s="92" t="s">
        <v>55</v>
      </c>
      <c r="B37" s="92"/>
      <c r="C37" s="92"/>
      <c r="D37" s="11">
        <f>SUM(D35:D36)</f>
        <v>8.5</v>
      </c>
      <c r="E37" s="11">
        <f>SUM(E35:E36)</f>
        <v>4</v>
      </c>
      <c r="F37" s="11" t="s">
        <v>56</v>
      </c>
      <c r="G37" s="11" t="s">
        <v>56</v>
      </c>
      <c r="H37" s="11">
        <f>SUM(I37:J37)</f>
        <v>120</v>
      </c>
      <c r="I37" s="11">
        <f>SUM(I35:I36)</f>
        <v>60</v>
      </c>
      <c r="J37" s="11">
        <f>SUM(J35:J36)</f>
        <v>60</v>
      </c>
      <c r="K37" s="11">
        <f>SUM(K35:K36)</f>
        <v>4</v>
      </c>
      <c r="L37" s="11">
        <f>SUM(L35:L36)</f>
        <v>0</v>
      </c>
      <c r="M37" s="11">
        <f>SUM(M35:M36)</f>
        <v>0</v>
      </c>
    </row>
    <row r="38" spans="1:14" x14ac:dyDescent="0.35">
      <c r="A38" s="91" t="s">
        <v>57</v>
      </c>
      <c r="B38" s="91"/>
      <c r="C38" s="91"/>
      <c r="D38" s="7" t="s">
        <v>56</v>
      </c>
      <c r="E38" s="7">
        <f>E37</f>
        <v>4</v>
      </c>
      <c r="F38" s="7" t="s">
        <v>56</v>
      </c>
      <c r="G38" s="7" t="s">
        <v>56</v>
      </c>
      <c r="H38" s="13">
        <f t="shared" ref="H38" si="8">SUM(I38:J38)</f>
        <v>57</v>
      </c>
      <c r="I38" s="7">
        <v>0</v>
      </c>
      <c r="J38" s="14" cm="1">
        <f t="array" ref="J38">SUMPRODUCT(ROUND(IF(IF(J35:J36&gt;0,E35:E36/(J35:J36/H35:H36*D35:D36),0)*J35:J36&gt;J35:J36,J35:J36,IF(J35:J36&gt;0,E35:E36/(J35:J36/H35:H36*D35:D36),0)*J35:J36),0))</f>
        <v>57</v>
      </c>
      <c r="K38" s="14" cm="1">
        <f t="array" ref="K38">SUMPRODUCT(ROUND(IF(K35:K36&gt;0,E35:E36/D35:D36,0)*K35:K36,0))</f>
        <v>2</v>
      </c>
      <c r="L38" s="7">
        <f>SUMIF($E35:$E36,"&gt;0",L35:L36)</f>
        <v>0</v>
      </c>
      <c r="M38" s="7">
        <f>SUMIF($E35:$E36,"&gt;0",M35:M36)</f>
        <v>0</v>
      </c>
    </row>
    <row r="39" spans="1:14" x14ac:dyDescent="0.35">
      <c r="A39" s="91" t="s">
        <v>58</v>
      </c>
      <c r="B39" s="91"/>
      <c r="C39" s="91"/>
      <c r="D39" s="7">
        <f>SUMIF(G35:G36,"f",D35:D36)</f>
        <v>8.5</v>
      </c>
      <c r="E39" s="7">
        <f>SUMIF(G35:G36,"f",E35:E36)</f>
        <v>4</v>
      </c>
      <c r="F39" s="7" t="s">
        <v>56</v>
      </c>
      <c r="G39" s="7" t="s">
        <v>56</v>
      </c>
      <c r="H39" s="7">
        <f t="shared" ref="H39:M39" si="9">SUMIF($G35:$G36,"f",H35:H36)</f>
        <v>120</v>
      </c>
      <c r="I39" s="7">
        <f t="shared" si="9"/>
        <v>60</v>
      </c>
      <c r="J39" s="7">
        <f t="shared" si="9"/>
        <v>60</v>
      </c>
      <c r="K39" s="7">
        <f t="shared" si="9"/>
        <v>4</v>
      </c>
      <c r="L39" s="7">
        <f t="shared" si="9"/>
        <v>0</v>
      </c>
      <c r="M39" s="7">
        <f t="shared" si="9"/>
        <v>0</v>
      </c>
    </row>
    <row r="40" spans="1:14" x14ac:dyDescent="0.35">
      <c r="A40" s="95" t="s">
        <v>62</v>
      </c>
      <c r="B40" s="96"/>
      <c r="C40" s="96"/>
      <c r="D40" s="96"/>
      <c r="E40" s="96"/>
      <c r="F40" s="96"/>
      <c r="G40" s="96"/>
      <c r="H40" s="96"/>
      <c r="I40" s="96"/>
      <c r="J40" s="96"/>
      <c r="K40" s="96"/>
      <c r="L40" s="96"/>
      <c r="M40" s="96"/>
    </row>
    <row r="41" spans="1:14" x14ac:dyDescent="0.35">
      <c r="A41" s="7">
        <v>1</v>
      </c>
      <c r="B41" s="12" t="s">
        <v>0</v>
      </c>
      <c r="C41" s="24" t="s">
        <v>116</v>
      </c>
      <c r="D41" s="9">
        <v>0.25</v>
      </c>
      <c r="E41" s="7">
        <v>0</v>
      </c>
      <c r="F41" s="9" t="s">
        <v>91</v>
      </c>
      <c r="G41" s="7" t="s">
        <v>54</v>
      </c>
      <c r="H41" s="7">
        <f>I41+J41</f>
        <v>2</v>
      </c>
      <c r="I41" s="9">
        <v>2</v>
      </c>
      <c r="J41" s="9">
        <v>0</v>
      </c>
      <c r="K41" s="9">
        <v>0</v>
      </c>
      <c r="L41" s="7">
        <v>0</v>
      </c>
      <c r="M41" s="7">
        <v>0</v>
      </c>
      <c r="N41" s="10"/>
    </row>
    <row r="42" spans="1:14" x14ac:dyDescent="0.35">
      <c r="A42" s="7">
        <v>2</v>
      </c>
      <c r="B42" s="12" t="s">
        <v>2</v>
      </c>
      <c r="C42" s="24" t="s">
        <v>116</v>
      </c>
      <c r="D42" s="9">
        <v>0.5</v>
      </c>
      <c r="E42" s="7">
        <v>0</v>
      </c>
      <c r="F42" s="9" t="s">
        <v>91</v>
      </c>
      <c r="G42" s="7" t="s">
        <v>54</v>
      </c>
      <c r="H42" s="7">
        <f>I42+J42</f>
        <v>4</v>
      </c>
      <c r="I42" s="9">
        <v>4</v>
      </c>
      <c r="J42" s="9">
        <v>0</v>
      </c>
      <c r="K42" s="9">
        <v>0</v>
      </c>
      <c r="L42" s="7">
        <v>0</v>
      </c>
      <c r="M42" s="7">
        <v>0</v>
      </c>
      <c r="N42" s="10"/>
    </row>
    <row r="43" spans="1:14" x14ac:dyDescent="0.35">
      <c r="A43" s="7">
        <v>3</v>
      </c>
      <c r="B43" s="12" t="s">
        <v>1</v>
      </c>
      <c r="C43" s="24" t="s">
        <v>116</v>
      </c>
      <c r="D43" s="9">
        <v>0.25</v>
      </c>
      <c r="E43" s="7">
        <v>0</v>
      </c>
      <c r="F43" s="9" t="s">
        <v>91</v>
      </c>
      <c r="G43" s="7" t="s">
        <v>54</v>
      </c>
      <c r="H43" s="7">
        <f>I43+J43</f>
        <v>2</v>
      </c>
      <c r="I43" s="9">
        <v>2</v>
      </c>
      <c r="J43" s="9">
        <v>0</v>
      </c>
      <c r="K43" s="9">
        <v>0</v>
      </c>
      <c r="L43" s="7">
        <v>0</v>
      </c>
      <c r="M43" s="7">
        <v>0</v>
      </c>
      <c r="N43" s="10"/>
    </row>
    <row r="44" spans="1:14" ht="29" x14ac:dyDescent="0.35">
      <c r="A44" s="7">
        <v>4</v>
      </c>
      <c r="B44" s="19" t="s">
        <v>124</v>
      </c>
      <c r="C44" s="16" t="s">
        <v>116</v>
      </c>
      <c r="D44" s="9">
        <v>0.5</v>
      </c>
      <c r="E44" s="7">
        <v>0</v>
      </c>
      <c r="F44" s="9" t="s">
        <v>91</v>
      </c>
      <c r="G44" s="7" t="s">
        <v>54</v>
      </c>
      <c r="H44" s="7">
        <f>I44+J44</f>
        <v>4</v>
      </c>
      <c r="I44" s="9">
        <v>4</v>
      </c>
      <c r="J44" s="9">
        <v>0</v>
      </c>
      <c r="K44" s="9">
        <v>0</v>
      </c>
      <c r="L44" s="7">
        <v>0</v>
      </c>
      <c r="M44" s="7">
        <v>0</v>
      </c>
      <c r="N44" s="10"/>
    </row>
    <row r="45" spans="1:14" x14ac:dyDescent="0.35">
      <c r="A45" s="92" t="s">
        <v>55</v>
      </c>
      <c r="B45" s="92"/>
      <c r="C45" s="92"/>
      <c r="D45" s="11">
        <f>SUM(D41:D44)</f>
        <v>1.5</v>
      </c>
      <c r="E45" s="11">
        <f>SUM(E41:E44)</f>
        <v>0</v>
      </c>
      <c r="F45" s="11" t="s">
        <v>56</v>
      </c>
      <c r="G45" s="11" t="s">
        <v>56</v>
      </c>
      <c r="H45" s="11">
        <f>SUM(I45:J45)</f>
        <v>12</v>
      </c>
      <c r="I45" s="11">
        <f>SUM(I41:I44)</f>
        <v>12</v>
      </c>
      <c r="J45" s="11">
        <f>SUM(J41:J44)</f>
        <v>0</v>
      </c>
      <c r="K45" s="11">
        <f>SUM(K41:K44)</f>
        <v>0</v>
      </c>
      <c r="L45" s="11">
        <f t="shared" ref="L45:M45" si="10">SUM(L41:L44)</f>
        <v>0</v>
      </c>
      <c r="M45" s="11">
        <f t="shared" si="10"/>
        <v>0</v>
      </c>
    </row>
    <row r="46" spans="1:14" x14ac:dyDescent="0.35">
      <c r="A46" s="91" t="s">
        <v>57</v>
      </c>
      <c r="B46" s="91"/>
      <c r="C46" s="91"/>
      <c r="D46" s="7" t="s">
        <v>56</v>
      </c>
      <c r="E46" s="7">
        <f>E45</f>
        <v>0</v>
      </c>
      <c r="F46" s="7" t="s">
        <v>56</v>
      </c>
      <c r="G46" s="7" t="s">
        <v>56</v>
      </c>
      <c r="H46" s="13">
        <f t="shared" ref="H46" si="11">SUM(I46:J46)</f>
        <v>0</v>
      </c>
      <c r="I46" s="7">
        <v>0</v>
      </c>
      <c r="J46" s="14" cm="1">
        <f t="array" ref="J46">SUMPRODUCT(ROUND(IF(IF(J41:J44&gt;0,E41:E44/(J41:J44/H41:H44*D41:D44),0)*J41:J44&gt;J41:J44,J41:J44,IF(J41:J44&gt;0,E41:E44/(J41:J44/H41:H44*D41:D44),0)*J41:J44),0))</f>
        <v>0</v>
      </c>
      <c r="K46" s="14" cm="1">
        <f t="array" ref="K46">SUMPRODUCT(ROUND(IF(K41:K44&gt;0,E41:E44/D41:D44,0)*K41:K44,0))</f>
        <v>0</v>
      </c>
      <c r="L46" s="7">
        <f>SUMIF($E41:$E44,"&gt;0",L41:L44)</f>
        <v>0</v>
      </c>
      <c r="M46" s="7">
        <f>SUMIF($E41:$E44,"&gt;0",M41:M44)</f>
        <v>0</v>
      </c>
    </row>
    <row r="47" spans="1:14" x14ac:dyDescent="0.35">
      <c r="A47" s="91" t="s">
        <v>58</v>
      </c>
      <c r="B47" s="91"/>
      <c r="C47" s="91"/>
      <c r="D47" s="7">
        <f>SUMIF(G41:G44,"f",D41:D44)</f>
        <v>0</v>
      </c>
      <c r="E47" s="7">
        <f>SUMIF(G41:G44,"f",E41:E44)</f>
        <v>0</v>
      </c>
      <c r="F47" s="7" t="s">
        <v>56</v>
      </c>
      <c r="G47" s="7" t="s">
        <v>56</v>
      </c>
      <c r="H47" s="7">
        <f t="shared" ref="H47:J47" si="12">SUMIF($G41:$G44,"f",H41:H44)</f>
        <v>0</v>
      </c>
      <c r="I47" s="7">
        <f t="shared" si="12"/>
        <v>0</v>
      </c>
      <c r="J47" s="7">
        <f t="shared" si="12"/>
        <v>0</v>
      </c>
      <c r="K47" s="7">
        <f>SUMIF($G41:$G44,"f",K41:K44)</f>
        <v>0</v>
      </c>
      <c r="L47" s="7">
        <f>SUMIF($G41:$G44,"f",L41:L44)</f>
        <v>0</v>
      </c>
      <c r="M47" s="7">
        <f>SUMIF($G41:$G44,"f",M41:M44)</f>
        <v>0</v>
      </c>
    </row>
    <row r="48" spans="1:14" x14ac:dyDescent="0.35">
      <c r="A48" s="92" t="s">
        <v>102</v>
      </c>
      <c r="B48" s="92"/>
      <c r="C48" s="92"/>
      <c r="D48" s="11">
        <f>D23+D31+D37+D45</f>
        <v>30</v>
      </c>
      <c r="E48" s="11">
        <f>E23+E31+E37+E45</f>
        <v>11.5</v>
      </c>
      <c r="F48" s="11" t="s">
        <v>56</v>
      </c>
      <c r="G48" s="11" t="s">
        <v>56</v>
      </c>
      <c r="H48" s="11">
        <f t="shared" ref="H48:M48" si="13">H23+H31+H37+H45</f>
        <v>417</v>
      </c>
      <c r="I48" s="11">
        <f t="shared" si="13"/>
        <v>207</v>
      </c>
      <c r="J48" s="11">
        <f t="shared" si="13"/>
        <v>210</v>
      </c>
      <c r="K48" s="11">
        <f t="shared" si="13"/>
        <v>18</v>
      </c>
      <c r="L48" s="11">
        <f t="shared" si="13"/>
        <v>0</v>
      </c>
      <c r="M48" s="11">
        <f t="shared" si="13"/>
        <v>0</v>
      </c>
    </row>
    <row r="49" spans="1:17" x14ac:dyDescent="0.35">
      <c r="A49" s="4"/>
      <c r="B49" s="4"/>
      <c r="C49" s="4"/>
    </row>
    <row r="50" spans="1:17" x14ac:dyDescent="0.35">
      <c r="A50" s="4" t="s">
        <v>64</v>
      </c>
    </row>
    <row r="51" spans="1:17" ht="72" customHeight="1" x14ac:dyDescent="0.35">
      <c r="A51" s="109" t="s">
        <v>40</v>
      </c>
      <c r="B51" s="109" t="s">
        <v>41</v>
      </c>
      <c r="C51" s="97" t="s">
        <v>42</v>
      </c>
      <c r="D51" s="97" t="s">
        <v>43</v>
      </c>
      <c r="E51" s="107" t="s">
        <v>44</v>
      </c>
      <c r="F51" s="97" t="s">
        <v>45</v>
      </c>
      <c r="G51" s="107" t="s">
        <v>46</v>
      </c>
      <c r="H51" s="111" t="s">
        <v>47</v>
      </c>
      <c r="I51" s="112"/>
      <c r="J51" s="112"/>
      <c r="K51" s="113"/>
      <c r="L51" s="97" t="s">
        <v>106</v>
      </c>
      <c r="M51" s="97" t="s">
        <v>21</v>
      </c>
    </row>
    <row r="52" spans="1:17" ht="72" customHeight="1" x14ac:dyDescent="0.35">
      <c r="A52" s="110"/>
      <c r="B52" s="110"/>
      <c r="C52" s="98"/>
      <c r="D52" s="98"/>
      <c r="E52" s="108"/>
      <c r="F52" s="98"/>
      <c r="G52" s="108"/>
      <c r="H52" s="5" t="s">
        <v>48</v>
      </c>
      <c r="I52" s="6" t="s">
        <v>49</v>
      </c>
      <c r="J52" s="6" t="s">
        <v>50</v>
      </c>
      <c r="K52" s="6" t="s">
        <v>87</v>
      </c>
      <c r="L52" s="98"/>
      <c r="M52" s="98"/>
    </row>
    <row r="53" spans="1:17" x14ac:dyDescent="0.35">
      <c r="A53" s="95" t="s">
        <v>51</v>
      </c>
      <c r="B53" s="96"/>
      <c r="C53" s="96"/>
      <c r="D53" s="96"/>
      <c r="E53" s="96"/>
      <c r="F53" s="96"/>
      <c r="G53" s="96"/>
      <c r="H53" s="96"/>
      <c r="I53" s="96"/>
      <c r="J53" s="96"/>
      <c r="K53" s="96"/>
      <c r="L53" s="96"/>
      <c r="M53" s="96"/>
    </row>
    <row r="54" spans="1:17" x14ac:dyDescent="0.35">
      <c r="A54" s="95" t="s">
        <v>59</v>
      </c>
      <c r="B54" s="96"/>
      <c r="C54" s="96"/>
      <c r="D54" s="96"/>
      <c r="E54" s="96"/>
      <c r="F54" s="96"/>
      <c r="G54" s="96"/>
      <c r="H54" s="96"/>
      <c r="I54" s="96"/>
      <c r="J54" s="96"/>
      <c r="K54" s="96"/>
      <c r="L54" s="96"/>
      <c r="M54" s="96"/>
    </row>
    <row r="55" spans="1:17" x14ac:dyDescent="0.35">
      <c r="A55" s="7">
        <v>1</v>
      </c>
      <c r="B55" s="15" t="s">
        <v>109</v>
      </c>
      <c r="C55" s="7" t="s">
        <v>117</v>
      </c>
      <c r="D55" s="16">
        <v>2</v>
      </c>
      <c r="E55" s="7">
        <v>0</v>
      </c>
      <c r="F55" s="9" t="s">
        <v>89</v>
      </c>
      <c r="G55" s="7" t="s">
        <v>54</v>
      </c>
      <c r="H55" s="7">
        <v>30</v>
      </c>
      <c r="I55" s="7">
        <v>30</v>
      </c>
      <c r="J55" s="7">
        <v>0</v>
      </c>
      <c r="K55" s="7">
        <v>2</v>
      </c>
      <c r="L55" s="7">
        <v>0</v>
      </c>
      <c r="M55" s="7">
        <v>0</v>
      </c>
    </row>
    <row r="56" spans="1:17" x14ac:dyDescent="0.35">
      <c r="A56" s="7">
        <v>2</v>
      </c>
      <c r="B56" s="8" t="s">
        <v>5</v>
      </c>
      <c r="C56" s="7" t="s">
        <v>117</v>
      </c>
      <c r="D56" s="16">
        <v>2</v>
      </c>
      <c r="E56" s="7">
        <v>2</v>
      </c>
      <c r="F56" s="9" t="s">
        <v>89</v>
      </c>
      <c r="G56" s="7" t="s">
        <v>54</v>
      </c>
      <c r="H56" s="7">
        <v>30</v>
      </c>
      <c r="I56" s="7">
        <v>0</v>
      </c>
      <c r="J56" s="7">
        <v>30</v>
      </c>
      <c r="K56" s="7">
        <v>2</v>
      </c>
      <c r="L56" s="7">
        <v>0</v>
      </c>
      <c r="M56" s="7">
        <v>0</v>
      </c>
    </row>
    <row r="57" spans="1:17" x14ac:dyDescent="0.35">
      <c r="A57" s="7">
        <v>3</v>
      </c>
      <c r="B57" s="8" t="s">
        <v>6</v>
      </c>
      <c r="C57" s="7" t="s">
        <v>117</v>
      </c>
      <c r="D57" s="16">
        <v>3.5</v>
      </c>
      <c r="E57" s="7">
        <v>3.5</v>
      </c>
      <c r="F57" s="9" t="s">
        <v>89</v>
      </c>
      <c r="G57" s="7" t="s">
        <v>53</v>
      </c>
      <c r="H57" s="7">
        <v>45</v>
      </c>
      <c r="I57" s="7">
        <v>0</v>
      </c>
      <c r="J57" s="7">
        <v>45</v>
      </c>
      <c r="K57" s="7">
        <v>2</v>
      </c>
      <c r="L57" s="7">
        <v>0</v>
      </c>
      <c r="M57" s="7">
        <v>0</v>
      </c>
    </row>
    <row r="58" spans="1:17" x14ac:dyDescent="0.35">
      <c r="A58" s="7">
        <v>4</v>
      </c>
      <c r="B58" s="21" t="s">
        <v>8</v>
      </c>
      <c r="C58" s="7" t="s">
        <v>117</v>
      </c>
      <c r="D58" s="9">
        <v>5</v>
      </c>
      <c r="E58" s="7">
        <v>2</v>
      </c>
      <c r="F58" s="9" t="s">
        <v>90</v>
      </c>
      <c r="G58" s="9" t="s">
        <v>54</v>
      </c>
      <c r="H58" s="9">
        <f t="shared" ref="H58" si="14">I58+J58</f>
        <v>75</v>
      </c>
      <c r="I58" s="9">
        <v>45</v>
      </c>
      <c r="J58" s="9">
        <v>30</v>
      </c>
      <c r="K58" s="9">
        <v>4</v>
      </c>
      <c r="L58" s="7">
        <v>0</v>
      </c>
      <c r="M58" s="7">
        <v>0</v>
      </c>
    </row>
    <row r="59" spans="1:17" x14ac:dyDescent="0.35">
      <c r="A59" s="7">
        <v>5</v>
      </c>
      <c r="B59" s="17" t="s">
        <v>28</v>
      </c>
      <c r="C59" s="7" t="s">
        <v>117</v>
      </c>
      <c r="D59" s="16">
        <v>4.5</v>
      </c>
      <c r="E59" s="7">
        <v>2</v>
      </c>
      <c r="F59" s="16" t="s">
        <v>90</v>
      </c>
      <c r="G59" s="16" t="s">
        <v>54</v>
      </c>
      <c r="H59" s="7">
        <v>60</v>
      </c>
      <c r="I59" s="7">
        <v>30</v>
      </c>
      <c r="J59" s="7">
        <v>30</v>
      </c>
      <c r="K59" s="7">
        <v>4</v>
      </c>
      <c r="L59" s="7">
        <v>0</v>
      </c>
      <c r="M59" s="7">
        <v>0</v>
      </c>
    </row>
    <row r="60" spans="1:17" x14ac:dyDescent="0.35">
      <c r="A60" s="92" t="s">
        <v>55</v>
      </c>
      <c r="B60" s="92"/>
      <c r="C60" s="92"/>
      <c r="D60" s="11">
        <f>SUM(D55:D59)</f>
        <v>17</v>
      </c>
      <c r="E60" s="11">
        <f>SUM(E55:E59)</f>
        <v>9.5</v>
      </c>
      <c r="F60" s="11" t="s">
        <v>56</v>
      </c>
      <c r="G60" s="11" t="s">
        <v>56</v>
      </c>
      <c r="H60" s="11">
        <f>SUM(I60:J60)</f>
        <v>240</v>
      </c>
      <c r="I60" s="11">
        <f>SUM(I55:I59)</f>
        <v>105</v>
      </c>
      <c r="J60" s="11">
        <f>SUM(J55:J59)</f>
        <v>135</v>
      </c>
      <c r="K60" s="11">
        <f>SUM(K55:K59)</f>
        <v>14</v>
      </c>
      <c r="L60" s="11">
        <f>SUM(L55:L59)</f>
        <v>0</v>
      </c>
      <c r="M60" s="11">
        <f>SUM(M55:M59)</f>
        <v>0</v>
      </c>
    </row>
    <row r="61" spans="1:17" x14ac:dyDescent="0.35">
      <c r="A61" s="91" t="s">
        <v>57</v>
      </c>
      <c r="B61" s="91"/>
      <c r="C61" s="91"/>
      <c r="D61" s="7" t="s">
        <v>56</v>
      </c>
      <c r="E61" s="7">
        <f>E60</f>
        <v>9.5</v>
      </c>
      <c r="F61" s="7" t="s">
        <v>56</v>
      </c>
      <c r="G61" s="7" t="s">
        <v>56</v>
      </c>
      <c r="H61" s="13">
        <f t="shared" ref="H61:H62" si="15">SUM(I61:J61)</f>
        <v>132</v>
      </c>
      <c r="I61" s="7">
        <v>0</v>
      </c>
      <c r="J61" s="14" cm="1">
        <f t="array" ref="J61">SUMPRODUCT(ROUND(IF(IF(D55:D59&gt;0,IF(J55:J59&gt;0,E55:E59/(J55:J59/H55:H59*D55:D59),0),0)*J55:J59&gt;J55:J59,J55:J59,IF(D55:D59&gt;0,IF(J55:J59&gt;0,E55:E59/(J55:J59/H55:H59*D55:D59),0),0)*J55:J59),0))</f>
        <v>132</v>
      </c>
      <c r="K61" s="14" cm="1">
        <f t="array" ref="K61">SUMPRODUCT(ROUND(IF(D55:D59&gt;0,E55:E59/D55:D59,0)*K55:K59,0))</f>
        <v>8</v>
      </c>
      <c r="L61" s="7">
        <f>SUMIF($E55:$E59,"&gt;0",L55:L59)</f>
        <v>0</v>
      </c>
      <c r="M61" s="7">
        <f>SUMIF($E55:$E59,"&gt;0",M55:M59)</f>
        <v>0</v>
      </c>
      <c r="P61" s="3"/>
      <c r="Q61" s="32"/>
    </row>
    <row r="62" spans="1:17" x14ac:dyDescent="0.35">
      <c r="A62" s="91" t="s">
        <v>58</v>
      </c>
      <c r="B62" s="91"/>
      <c r="C62" s="91"/>
      <c r="D62" s="7">
        <f>SUMIF(G55:G59,"f",D55:D59)</f>
        <v>3.5</v>
      </c>
      <c r="E62" s="7">
        <f>SUMIF(G55:G59,"f",E55:E59)</f>
        <v>3.5</v>
      </c>
      <c r="F62" s="7" t="s">
        <v>56</v>
      </c>
      <c r="G62" s="7" t="s">
        <v>56</v>
      </c>
      <c r="H62" s="7">
        <f t="shared" si="15"/>
        <v>45</v>
      </c>
      <c r="I62" s="7">
        <f>SUMIF($G55:$G59,"f",I55:I59)</f>
        <v>0</v>
      </c>
      <c r="J62" s="7">
        <f>SUMIF($G55:$G59,"f",J55:J59)</f>
        <v>45</v>
      </c>
      <c r="K62" s="7">
        <f>SUMIF($G55:$G59,"f",K55:K59)</f>
        <v>2</v>
      </c>
      <c r="L62" s="7">
        <f>SUMIF($G55:$G59,"f",L55:L59)</f>
        <v>0</v>
      </c>
      <c r="M62" s="7">
        <f>SUMIF($G55:$G59,"f",M55:M59)</f>
        <v>0</v>
      </c>
      <c r="P62" s="2"/>
      <c r="Q62" s="33"/>
    </row>
    <row r="63" spans="1:17" x14ac:dyDescent="0.35">
      <c r="A63" s="95" t="s">
        <v>60</v>
      </c>
      <c r="B63" s="96"/>
      <c r="C63" s="96"/>
      <c r="D63" s="96"/>
      <c r="E63" s="96"/>
      <c r="F63" s="96"/>
      <c r="G63" s="96"/>
      <c r="H63" s="96"/>
      <c r="I63" s="96"/>
      <c r="J63" s="96"/>
      <c r="K63" s="96"/>
      <c r="L63" s="96"/>
      <c r="M63" s="96"/>
      <c r="P63" s="2"/>
      <c r="Q63" s="33"/>
    </row>
    <row r="64" spans="1:17" x14ac:dyDescent="0.35">
      <c r="A64" s="7">
        <v>1</v>
      </c>
      <c r="B64" s="8" t="s">
        <v>4</v>
      </c>
      <c r="C64" s="7" t="s">
        <v>117</v>
      </c>
      <c r="D64" s="16">
        <v>4</v>
      </c>
      <c r="E64" s="7">
        <v>2</v>
      </c>
      <c r="F64" s="9" t="s">
        <v>89</v>
      </c>
      <c r="G64" s="7" t="s">
        <v>53</v>
      </c>
      <c r="H64" s="7">
        <f t="shared" ref="H64" si="16">I64+J64</f>
        <v>60</v>
      </c>
      <c r="I64" s="22">
        <v>30</v>
      </c>
      <c r="J64" s="22">
        <v>30</v>
      </c>
      <c r="K64" s="22">
        <v>2</v>
      </c>
      <c r="L64" s="7">
        <v>0</v>
      </c>
      <c r="M64" s="7">
        <v>0</v>
      </c>
      <c r="P64" s="3"/>
      <c r="Q64" s="34"/>
    </row>
    <row r="65" spans="1:17" x14ac:dyDescent="0.35">
      <c r="A65" s="7">
        <v>2</v>
      </c>
      <c r="B65" s="8" t="s">
        <v>11</v>
      </c>
      <c r="C65" s="7" t="s">
        <v>117</v>
      </c>
      <c r="D65" s="7">
        <v>3</v>
      </c>
      <c r="E65" s="7">
        <v>2</v>
      </c>
      <c r="F65" s="9" t="s">
        <v>89</v>
      </c>
      <c r="G65" s="7" t="s">
        <v>53</v>
      </c>
      <c r="H65" s="7">
        <v>45</v>
      </c>
      <c r="I65" s="9">
        <v>15</v>
      </c>
      <c r="J65" s="9">
        <v>30</v>
      </c>
      <c r="K65" s="9">
        <v>2</v>
      </c>
      <c r="L65" s="7">
        <v>0</v>
      </c>
      <c r="M65" s="7">
        <v>0</v>
      </c>
      <c r="P65" s="2"/>
      <c r="Q65" s="33"/>
    </row>
    <row r="66" spans="1:17" x14ac:dyDescent="0.35">
      <c r="A66" s="92" t="s">
        <v>55</v>
      </c>
      <c r="B66" s="92"/>
      <c r="C66" s="92"/>
      <c r="D66" s="11">
        <f>SUM(D64:D65)</f>
        <v>7</v>
      </c>
      <c r="E66" s="11">
        <f>SUM(E64:E65)</f>
        <v>4</v>
      </c>
      <c r="F66" s="11" t="s">
        <v>56</v>
      </c>
      <c r="G66" s="11" t="s">
        <v>56</v>
      </c>
      <c r="H66" s="11">
        <f>SUM(I66:J66)</f>
        <v>105</v>
      </c>
      <c r="I66" s="11">
        <f>SUM(I64:I65)</f>
        <v>45</v>
      </c>
      <c r="J66" s="11">
        <f>SUM(J64:J65)</f>
        <v>60</v>
      </c>
      <c r="K66" s="11">
        <f>SUM(K64:K65)</f>
        <v>4</v>
      </c>
      <c r="L66" s="11">
        <f>SUM(L64:L65)</f>
        <v>0</v>
      </c>
      <c r="M66" s="11">
        <f>SUM(M64:M65)</f>
        <v>0</v>
      </c>
      <c r="P66" s="2"/>
      <c r="Q66" s="33"/>
    </row>
    <row r="67" spans="1:17" x14ac:dyDescent="0.35">
      <c r="A67" s="91" t="s">
        <v>57</v>
      </c>
      <c r="B67" s="91"/>
      <c r="C67" s="91"/>
      <c r="D67" s="7" t="s">
        <v>56</v>
      </c>
      <c r="E67" s="7">
        <f>E66</f>
        <v>4</v>
      </c>
      <c r="F67" s="7" t="s">
        <v>56</v>
      </c>
      <c r="G67" s="7" t="s">
        <v>56</v>
      </c>
      <c r="H67" s="13">
        <f t="shared" ref="H67" si="17">SUM(I67:J67)</f>
        <v>60</v>
      </c>
      <c r="I67" s="7">
        <v>0</v>
      </c>
      <c r="J67" s="14" cm="1">
        <f t="array" ref="J67">SUMPRODUCT(ROUND(IF(IF(J64:J65&gt;0,E64:E65/(J64:J65/H64:H65*D64:D65),0)*J64:J65&gt;J64:J65,J64:J65,IF(J64:J65&gt;0,E64:E65/(J64:J65/H64:H65*D64:D65),0)*J64:J65),0))</f>
        <v>60</v>
      </c>
      <c r="K67" s="14" cm="1">
        <f t="array" ref="K67">SUMPRODUCT(ROUND(IF(K64:K65&gt;0,E64:E65/D64:D65,0)*K64:K65,0))</f>
        <v>2</v>
      </c>
      <c r="L67" s="7">
        <f>SUMIF($E64:$E65,"&gt;0",L64:L65)</f>
        <v>0</v>
      </c>
      <c r="M67" s="7">
        <f>SUMIF($E64:$E65,"&gt;0",M64:M65)</f>
        <v>0</v>
      </c>
    </row>
    <row r="68" spans="1:17" x14ac:dyDescent="0.35">
      <c r="A68" s="91" t="s">
        <v>58</v>
      </c>
      <c r="B68" s="91"/>
      <c r="C68" s="91"/>
      <c r="D68" s="7">
        <f>SUMIF(G64:G65,"f",D64:D65)</f>
        <v>7</v>
      </c>
      <c r="E68" s="7">
        <f>SUMIF(G64:G65,"f",E64:E65)</f>
        <v>4</v>
      </c>
      <c r="F68" s="7" t="s">
        <v>56</v>
      </c>
      <c r="G68" s="7" t="s">
        <v>56</v>
      </c>
      <c r="H68" s="7">
        <f t="shared" ref="H68:M68" si="18">SUMIF($G64:$G65,"f",H64:H65)</f>
        <v>105</v>
      </c>
      <c r="I68" s="7">
        <f t="shared" si="18"/>
        <v>45</v>
      </c>
      <c r="J68" s="7">
        <f t="shared" si="18"/>
        <v>60</v>
      </c>
      <c r="K68" s="7">
        <f t="shared" si="18"/>
        <v>4</v>
      </c>
      <c r="L68" s="7">
        <f t="shared" si="18"/>
        <v>0</v>
      </c>
      <c r="M68" s="7">
        <f t="shared" si="18"/>
        <v>0</v>
      </c>
    </row>
    <row r="69" spans="1:17" x14ac:dyDescent="0.35">
      <c r="A69" s="95" t="s">
        <v>61</v>
      </c>
      <c r="B69" s="96"/>
      <c r="C69" s="96"/>
      <c r="D69" s="96"/>
      <c r="E69" s="96"/>
      <c r="F69" s="96"/>
      <c r="G69" s="96"/>
      <c r="H69" s="96"/>
      <c r="I69" s="96"/>
      <c r="J69" s="96"/>
      <c r="K69" s="96"/>
      <c r="L69" s="96"/>
      <c r="M69" s="96"/>
    </row>
    <row r="70" spans="1:17" x14ac:dyDescent="0.35">
      <c r="A70" s="7">
        <v>1</v>
      </c>
      <c r="B70" s="31" t="s">
        <v>7</v>
      </c>
      <c r="C70" s="7" t="s">
        <v>117</v>
      </c>
      <c r="D70" s="16">
        <v>6</v>
      </c>
      <c r="E70" s="7">
        <v>6</v>
      </c>
      <c r="F70" s="9" t="s">
        <v>89</v>
      </c>
      <c r="G70" s="7" t="s">
        <v>53</v>
      </c>
      <c r="H70" s="7">
        <f>I70+J70</f>
        <v>0</v>
      </c>
      <c r="I70" s="9">
        <v>0</v>
      </c>
      <c r="J70" s="9">
        <v>0</v>
      </c>
      <c r="K70" s="9">
        <v>0</v>
      </c>
      <c r="L70" s="7">
        <v>160</v>
      </c>
      <c r="M70" s="7">
        <v>0</v>
      </c>
    </row>
    <row r="71" spans="1:17" x14ac:dyDescent="0.35">
      <c r="A71" s="92" t="s">
        <v>55</v>
      </c>
      <c r="B71" s="92"/>
      <c r="C71" s="92"/>
      <c r="D71" s="11">
        <f>SUM(D70)</f>
        <v>6</v>
      </c>
      <c r="E71" s="11">
        <f>SUM(E70)</f>
        <v>6</v>
      </c>
      <c r="F71" s="11" t="s">
        <v>56</v>
      </c>
      <c r="G71" s="11" t="s">
        <v>56</v>
      </c>
      <c r="H71" s="11">
        <f>SUM(I71:J71)</f>
        <v>0</v>
      </c>
      <c r="I71" s="11">
        <f t="shared" ref="I71" si="19">SUM(I69:I70)</f>
        <v>0</v>
      </c>
      <c r="J71" s="11">
        <f>SUM(J70)</f>
        <v>0</v>
      </c>
      <c r="K71" s="11">
        <f>SUM(K70)</f>
        <v>0</v>
      </c>
      <c r="L71" s="11">
        <f t="shared" ref="L71:M71" si="20">SUM(L69:L70)</f>
        <v>160</v>
      </c>
      <c r="M71" s="11">
        <f t="shared" si="20"/>
        <v>0</v>
      </c>
    </row>
    <row r="72" spans="1:17" x14ac:dyDescent="0.35">
      <c r="A72" s="91" t="s">
        <v>57</v>
      </c>
      <c r="B72" s="91"/>
      <c r="C72" s="91"/>
      <c r="D72" s="7" t="s">
        <v>56</v>
      </c>
      <c r="E72" s="7">
        <f>E71</f>
        <v>6</v>
      </c>
      <c r="F72" s="7" t="s">
        <v>56</v>
      </c>
      <c r="G72" s="7" t="s">
        <v>56</v>
      </c>
      <c r="H72" s="13">
        <f t="shared" ref="H72:H73" si="21">SUM(I72:J72)</f>
        <v>0</v>
      </c>
      <c r="I72" s="7">
        <v>0</v>
      </c>
      <c r="J72" s="14">
        <f>SUMPRODUCT(ROUND(IF(IF(J70&gt;0,E70/(J70/H70*D70),0)*J70&gt;J70,J70,IF(J70&gt;0,E70/(J70/H70*D70),0)*J70),0))</f>
        <v>0</v>
      </c>
      <c r="K72" s="14">
        <f>SUMPRODUCT(ROUND(IF(K70&gt;0,E70/D70,0)*K70,0))</f>
        <v>0</v>
      </c>
      <c r="L72" s="7">
        <f t="shared" ref="L72" si="22">SUMIF($E70,"&gt;0",L70)</f>
        <v>160</v>
      </c>
      <c r="M72" s="7">
        <f>SUMIF($E70,"&gt;0",M70)</f>
        <v>0</v>
      </c>
    </row>
    <row r="73" spans="1:17" x14ac:dyDescent="0.35">
      <c r="A73" s="91" t="s">
        <v>58</v>
      </c>
      <c r="B73" s="91"/>
      <c r="C73" s="91"/>
      <c r="D73" s="7">
        <f>SUMIF(G70,"f",D70)</f>
        <v>6</v>
      </c>
      <c r="E73" s="7">
        <f>SUMIF(G70,"f",E70)</f>
        <v>6</v>
      </c>
      <c r="F73" s="7" t="s">
        <v>56</v>
      </c>
      <c r="G73" s="7" t="s">
        <v>56</v>
      </c>
      <c r="H73" s="7">
        <f t="shared" si="21"/>
        <v>0</v>
      </c>
      <c r="I73" s="7">
        <f>SUMIF($G70,"f",I70)</f>
        <v>0</v>
      </c>
      <c r="J73" s="7">
        <f t="shared" ref="J73:M73" si="23">SUMIF($G70,"f",J70)</f>
        <v>0</v>
      </c>
      <c r="K73" s="7">
        <f t="shared" si="23"/>
        <v>0</v>
      </c>
      <c r="L73" s="7">
        <f t="shared" si="23"/>
        <v>160</v>
      </c>
      <c r="M73" s="7">
        <f t="shared" si="23"/>
        <v>0</v>
      </c>
    </row>
    <row r="74" spans="1:17" x14ac:dyDescent="0.35">
      <c r="A74" s="92" t="s">
        <v>101</v>
      </c>
      <c r="B74" s="92"/>
      <c r="C74" s="92"/>
      <c r="D74" s="11">
        <f>D60+D66+D71</f>
        <v>30</v>
      </c>
      <c r="E74" s="11">
        <f>E60+E66+E71</f>
        <v>19.5</v>
      </c>
      <c r="F74" s="11" t="s">
        <v>56</v>
      </c>
      <c r="G74" s="11" t="s">
        <v>56</v>
      </c>
      <c r="H74" s="11">
        <f t="shared" ref="H74:M74" si="24">H60+H66+H71</f>
        <v>345</v>
      </c>
      <c r="I74" s="11">
        <f t="shared" si="24"/>
        <v>150</v>
      </c>
      <c r="J74" s="11">
        <f t="shared" si="24"/>
        <v>195</v>
      </c>
      <c r="K74" s="11">
        <f t="shared" si="24"/>
        <v>18</v>
      </c>
      <c r="L74" s="11">
        <f t="shared" si="24"/>
        <v>160</v>
      </c>
      <c r="M74" s="11">
        <f t="shared" si="24"/>
        <v>0</v>
      </c>
    </row>
    <row r="75" spans="1:17" x14ac:dyDescent="0.35">
      <c r="A75" s="92" t="s">
        <v>100</v>
      </c>
      <c r="B75" s="92"/>
      <c r="C75" s="92"/>
      <c r="D75" s="11">
        <f>D48+D74</f>
        <v>60</v>
      </c>
      <c r="E75" s="11">
        <f>E48+E74</f>
        <v>31</v>
      </c>
      <c r="F75" s="11" t="s">
        <v>56</v>
      </c>
      <c r="G75" s="11" t="s">
        <v>56</v>
      </c>
      <c r="H75" s="11">
        <f t="shared" ref="H75:M75" si="25">H48+H74</f>
        <v>762</v>
      </c>
      <c r="I75" s="11">
        <f t="shared" si="25"/>
        <v>357</v>
      </c>
      <c r="J75" s="11">
        <f t="shared" si="25"/>
        <v>405</v>
      </c>
      <c r="K75" s="11">
        <f t="shared" si="25"/>
        <v>36</v>
      </c>
      <c r="L75" s="11">
        <f t="shared" si="25"/>
        <v>160</v>
      </c>
      <c r="M75" s="11">
        <f t="shared" si="25"/>
        <v>0</v>
      </c>
    </row>
    <row r="77" spans="1:17" x14ac:dyDescent="0.35">
      <c r="A77" s="4" t="s">
        <v>65</v>
      </c>
    </row>
    <row r="78" spans="1:17" ht="72" customHeight="1" x14ac:dyDescent="0.35">
      <c r="A78" s="109" t="s">
        <v>40</v>
      </c>
      <c r="B78" s="109" t="s">
        <v>41</v>
      </c>
      <c r="C78" s="97" t="s">
        <v>42</v>
      </c>
      <c r="D78" s="97" t="s">
        <v>43</v>
      </c>
      <c r="E78" s="107" t="s">
        <v>44</v>
      </c>
      <c r="F78" s="97" t="s">
        <v>45</v>
      </c>
      <c r="G78" s="107" t="s">
        <v>46</v>
      </c>
      <c r="H78" s="111" t="s">
        <v>47</v>
      </c>
      <c r="I78" s="112"/>
      <c r="J78" s="112"/>
      <c r="K78" s="113"/>
      <c r="L78" s="97" t="s">
        <v>106</v>
      </c>
      <c r="M78" s="97" t="s">
        <v>21</v>
      </c>
    </row>
    <row r="79" spans="1:17" ht="72" customHeight="1" x14ac:dyDescent="0.35">
      <c r="A79" s="110"/>
      <c r="B79" s="110"/>
      <c r="C79" s="98"/>
      <c r="D79" s="98"/>
      <c r="E79" s="108"/>
      <c r="F79" s="98"/>
      <c r="G79" s="108"/>
      <c r="H79" s="5" t="s">
        <v>48</v>
      </c>
      <c r="I79" s="6" t="s">
        <v>49</v>
      </c>
      <c r="J79" s="6" t="s">
        <v>50</v>
      </c>
      <c r="K79" s="6" t="s">
        <v>87</v>
      </c>
      <c r="L79" s="98"/>
      <c r="M79" s="98"/>
    </row>
    <row r="80" spans="1:17" x14ac:dyDescent="0.35">
      <c r="A80" s="95" t="s">
        <v>51</v>
      </c>
      <c r="B80" s="96"/>
      <c r="C80" s="96"/>
      <c r="D80" s="96"/>
      <c r="E80" s="96"/>
      <c r="F80" s="96"/>
      <c r="G80" s="96"/>
      <c r="H80" s="96"/>
      <c r="I80" s="96"/>
      <c r="J80" s="96"/>
      <c r="K80" s="96"/>
      <c r="L80" s="96"/>
      <c r="M80" s="96"/>
    </row>
    <row r="81" spans="1:13" x14ac:dyDescent="0.35">
      <c r="A81" s="122" t="s">
        <v>52</v>
      </c>
      <c r="B81" s="123"/>
      <c r="C81" s="123"/>
      <c r="D81" s="123"/>
      <c r="E81" s="123"/>
      <c r="F81" s="123"/>
      <c r="G81" s="123"/>
      <c r="H81" s="123"/>
      <c r="I81" s="123"/>
      <c r="J81" s="123"/>
      <c r="K81" s="123"/>
      <c r="L81" s="123"/>
      <c r="M81" s="123"/>
    </row>
    <row r="82" spans="1:13" ht="29" x14ac:dyDescent="0.35">
      <c r="A82" s="7">
        <v>1</v>
      </c>
      <c r="B82" s="31" t="s">
        <v>171</v>
      </c>
      <c r="C82" s="9" t="s">
        <v>118</v>
      </c>
      <c r="D82" s="9">
        <v>2</v>
      </c>
      <c r="E82" s="7">
        <v>0</v>
      </c>
      <c r="F82" s="9" t="s">
        <v>89</v>
      </c>
      <c r="G82" s="7" t="s">
        <v>53</v>
      </c>
      <c r="H82" s="7">
        <f t="shared" ref="H82" si="26">I82+J82</f>
        <v>30</v>
      </c>
      <c r="I82" s="9">
        <v>30</v>
      </c>
      <c r="J82" s="9">
        <v>0</v>
      </c>
      <c r="K82" s="9">
        <v>1</v>
      </c>
      <c r="L82" s="7">
        <v>0</v>
      </c>
      <c r="M82" s="7">
        <v>0</v>
      </c>
    </row>
    <row r="83" spans="1:13" x14ac:dyDescent="0.35">
      <c r="A83" s="92" t="s">
        <v>55</v>
      </c>
      <c r="B83" s="92"/>
      <c r="C83" s="92"/>
      <c r="D83" s="11">
        <f>SUM(D82)</f>
        <v>2</v>
      </c>
      <c r="E83" s="11">
        <f>SUM(E82)</f>
        <v>0</v>
      </c>
      <c r="F83" s="11" t="s">
        <v>56</v>
      </c>
      <c r="G83" s="11" t="s">
        <v>56</v>
      </c>
      <c r="H83" s="11">
        <f>SUM(I83:J83)</f>
        <v>30</v>
      </c>
      <c r="I83" s="11">
        <f t="shared" ref="I83" si="27">SUM(I81:I82)</f>
        <v>30</v>
      </c>
      <c r="J83" s="11">
        <f>SUM(J82)</f>
        <v>0</v>
      </c>
      <c r="K83" s="11">
        <f>SUM(K82)</f>
        <v>1</v>
      </c>
      <c r="L83" s="11">
        <f t="shared" ref="L83:M83" si="28">SUM(L81:L82)</f>
        <v>0</v>
      </c>
      <c r="M83" s="11">
        <f t="shared" si="28"/>
        <v>0</v>
      </c>
    </row>
    <row r="84" spans="1:13" x14ac:dyDescent="0.35">
      <c r="A84" s="91" t="s">
        <v>57</v>
      </c>
      <c r="B84" s="91"/>
      <c r="C84" s="91"/>
      <c r="D84" s="7" t="s">
        <v>56</v>
      </c>
      <c r="E84" s="7">
        <f>E83</f>
        <v>0</v>
      </c>
      <c r="F84" s="7" t="s">
        <v>56</v>
      </c>
      <c r="G84" s="7" t="s">
        <v>56</v>
      </c>
      <c r="H84" s="13">
        <f t="shared" ref="H84:H85" si="29">SUM(I84:J84)</f>
        <v>0</v>
      </c>
      <c r="I84" s="7">
        <v>0</v>
      </c>
      <c r="J84" s="14">
        <f>SUMPRODUCT(ROUND(IF(IF(J82&gt;0,E82/(J82/H82*D82),0)*J82&gt;J82,J82,IF(J82&gt;0,E82/(J82/H82*D82),0)*J82),0))</f>
        <v>0</v>
      </c>
      <c r="K84" s="14">
        <f>SUMPRODUCT(ROUND(IF(K82&gt;0,E82/D82,0)*K82,0))</f>
        <v>0</v>
      </c>
      <c r="L84" s="7">
        <f t="shared" ref="L84" si="30">SUMIF($E82,"&gt;0",L82)</f>
        <v>0</v>
      </c>
      <c r="M84" s="7">
        <f>SUMIF($E82,"&gt;0",M82)</f>
        <v>0</v>
      </c>
    </row>
    <row r="85" spans="1:13" x14ac:dyDescent="0.35">
      <c r="A85" s="91" t="s">
        <v>58</v>
      </c>
      <c r="B85" s="91"/>
      <c r="C85" s="91"/>
      <c r="D85" s="7">
        <f>SUMIF(G82,"f",D82)</f>
        <v>2</v>
      </c>
      <c r="E85" s="7">
        <f>SUMIF(G82,"f",E82)</f>
        <v>0</v>
      </c>
      <c r="F85" s="7" t="s">
        <v>56</v>
      </c>
      <c r="G85" s="7" t="s">
        <v>56</v>
      </c>
      <c r="H85" s="7">
        <f t="shared" si="29"/>
        <v>30</v>
      </c>
      <c r="I85" s="7">
        <f>SUMIF($G82,"f",I82)</f>
        <v>30</v>
      </c>
      <c r="J85" s="7">
        <f t="shared" ref="J85:M85" si="31">SUMIF($G82,"f",J82)</f>
        <v>0</v>
      </c>
      <c r="K85" s="7">
        <f t="shared" si="31"/>
        <v>1</v>
      </c>
      <c r="L85" s="7">
        <f t="shared" si="31"/>
        <v>0</v>
      </c>
      <c r="M85" s="7">
        <f t="shared" si="31"/>
        <v>0</v>
      </c>
    </row>
    <row r="86" spans="1:13" x14ac:dyDescent="0.35">
      <c r="A86" s="95" t="s">
        <v>59</v>
      </c>
      <c r="B86" s="96"/>
      <c r="C86" s="96"/>
      <c r="D86" s="96"/>
      <c r="E86" s="96"/>
      <c r="F86" s="96"/>
      <c r="G86" s="96"/>
      <c r="H86" s="96"/>
      <c r="I86" s="96"/>
      <c r="J86" s="96"/>
      <c r="K86" s="96"/>
      <c r="L86" s="96"/>
      <c r="M86" s="96"/>
    </row>
    <row r="87" spans="1:13" x14ac:dyDescent="0.35">
      <c r="A87" s="7">
        <v>1</v>
      </c>
      <c r="B87" s="8" t="s">
        <v>12</v>
      </c>
      <c r="C87" s="9" t="s">
        <v>118</v>
      </c>
      <c r="D87" s="16">
        <v>1</v>
      </c>
      <c r="E87" s="7">
        <v>0</v>
      </c>
      <c r="F87" s="9" t="s">
        <v>89</v>
      </c>
      <c r="G87" s="9" t="s">
        <v>54</v>
      </c>
      <c r="H87" s="9">
        <f t="shared" ref="H87:H88" si="32">I87+J87</f>
        <v>15</v>
      </c>
      <c r="I87" s="9">
        <v>15</v>
      </c>
      <c r="J87" s="9">
        <v>0</v>
      </c>
      <c r="K87" s="9">
        <v>2</v>
      </c>
      <c r="L87" s="7">
        <v>0</v>
      </c>
      <c r="M87" s="7">
        <v>0</v>
      </c>
    </row>
    <row r="88" spans="1:13" x14ac:dyDescent="0.35">
      <c r="A88" s="7">
        <v>2</v>
      </c>
      <c r="B88" s="8" t="s">
        <v>19</v>
      </c>
      <c r="C88" s="9" t="s">
        <v>118</v>
      </c>
      <c r="D88" s="16">
        <v>4.5</v>
      </c>
      <c r="E88" s="7">
        <v>1</v>
      </c>
      <c r="F88" s="16" t="s">
        <v>90</v>
      </c>
      <c r="G88" s="9" t="s">
        <v>54</v>
      </c>
      <c r="H88" s="9">
        <f t="shared" si="32"/>
        <v>60</v>
      </c>
      <c r="I88" s="22">
        <v>30</v>
      </c>
      <c r="J88" s="7">
        <v>30</v>
      </c>
      <c r="K88" s="7">
        <v>4</v>
      </c>
      <c r="L88" s="7">
        <v>0</v>
      </c>
      <c r="M88" s="7">
        <v>0</v>
      </c>
    </row>
    <row r="89" spans="1:13" x14ac:dyDescent="0.35">
      <c r="A89" s="7">
        <v>3</v>
      </c>
      <c r="B89" s="15" t="s">
        <v>111</v>
      </c>
      <c r="C89" s="9" t="s">
        <v>118</v>
      </c>
      <c r="D89" s="16">
        <v>2</v>
      </c>
      <c r="E89" s="7">
        <v>0</v>
      </c>
      <c r="F89" s="9" t="s">
        <v>89</v>
      </c>
      <c r="G89" s="7" t="s">
        <v>54</v>
      </c>
      <c r="H89" s="7">
        <v>30</v>
      </c>
      <c r="I89" s="7">
        <v>30</v>
      </c>
      <c r="J89" s="7">
        <v>0</v>
      </c>
      <c r="K89" s="7">
        <v>2</v>
      </c>
      <c r="L89" s="7">
        <v>0</v>
      </c>
      <c r="M89" s="7">
        <v>0</v>
      </c>
    </row>
    <row r="90" spans="1:13" x14ac:dyDescent="0.35">
      <c r="A90" s="7">
        <v>4</v>
      </c>
      <c r="B90" s="18" t="s">
        <v>13</v>
      </c>
      <c r="C90" s="9" t="s">
        <v>118</v>
      </c>
      <c r="D90" s="16">
        <v>4.5</v>
      </c>
      <c r="E90" s="7">
        <v>2</v>
      </c>
      <c r="F90" s="16" t="s">
        <v>90</v>
      </c>
      <c r="G90" s="7" t="s">
        <v>53</v>
      </c>
      <c r="H90" s="7">
        <v>60</v>
      </c>
      <c r="I90" s="7">
        <v>30</v>
      </c>
      <c r="J90" s="7">
        <v>30</v>
      </c>
      <c r="K90" s="7">
        <v>4</v>
      </c>
      <c r="L90" s="7">
        <v>0</v>
      </c>
      <c r="M90" s="7">
        <v>0</v>
      </c>
    </row>
    <row r="91" spans="1:13" x14ac:dyDescent="0.35">
      <c r="A91" s="7">
        <v>5</v>
      </c>
      <c r="B91" s="17" t="s">
        <v>17</v>
      </c>
      <c r="C91" s="9" t="s">
        <v>118</v>
      </c>
      <c r="D91" s="16">
        <v>3.5</v>
      </c>
      <c r="E91" s="7">
        <v>3.5</v>
      </c>
      <c r="F91" s="9" t="s">
        <v>89</v>
      </c>
      <c r="G91" s="7" t="s">
        <v>53</v>
      </c>
      <c r="H91" s="7">
        <v>45</v>
      </c>
      <c r="I91" s="22">
        <v>0</v>
      </c>
      <c r="J91" s="22">
        <v>45</v>
      </c>
      <c r="K91" s="22">
        <v>2</v>
      </c>
      <c r="L91" s="7">
        <v>0</v>
      </c>
      <c r="M91" s="7">
        <v>0</v>
      </c>
    </row>
    <row r="92" spans="1:13" x14ac:dyDescent="0.35">
      <c r="A92" s="92" t="s">
        <v>55</v>
      </c>
      <c r="B92" s="92"/>
      <c r="C92" s="92"/>
      <c r="D92" s="11">
        <f>SUM(D87:D91)</f>
        <v>15.5</v>
      </c>
      <c r="E92" s="11">
        <f>SUM(E87:E91)</f>
        <v>6.5</v>
      </c>
      <c r="F92" s="11" t="s">
        <v>56</v>
      </c>
      <c r="G92" s="11" t="s">
        <v>56</v>
      </c>
      <c r="H92" s="11">
        <f>SUM(I92:J92)</f>
        <v>210</v>
      </c>
      <c r="I92" s="11">
        <f>SUM(I87:I91)</f>
        <v>105</v>
      </c>
      <c r="J92" s="11">
        <f>SUM(J87:J91)</f>
        <v>105</v>
      </c>
      <c r="K92" s="11">
        <f>SUM(K87:K91)</f>
        <v>14</v>
      </c>
      <c r="L92" s="11">
        <f>SUM(L87:L91)</f>
        <v>0</v>
      </c>
      <c r="M92" s="11">
        <f>SUM(M87:M91)</f>
        <v>0</v>
      </c>
    </row>
    <row r="93" spans="1:13" x14ac:dyDescent="0.35">
      <c r="A93" s="91" t="s">
        <v>57</v>
      </c>
      <c r="B93" s="91"/>
      <c r="C93" s="91"/>
      <c r="D93" s="7" t="s">
        <v>56</v>
      </c>
      <c r="E93" s="7">
        <f>E92</f>
        <v>6.5</v>
      </c>
      <c r="F93" s="7" t="s">
        <v>56</v>
      </c>
      <c r="G93" s="7" t="s">
        <v>56</v>
      </c>
      <c r="H93" s="13">
        <f t="shared" ref="H93:H94" si="33">SUM(I93:J93)</f>
        <v>85</v>
      </c>
      <c r="I93" s="7">
        <v>0</v>
      </c>
      <c r="J93" s="14" cm="1">
        <f t="array" ref="J93">SUMPRODUCT(ROUND(IF(IF(J87:J91&gt;0,E87:E91/(J87:J91/H87:H91*D87:D91),0)*J87:J91&gt;J87:J91,J87:J91,IF(J87:J91&gt;0,E87:E91/(J87:J91/H87:H91*D87:D91),0)*J87:J91),0))</f>
        <v>85</v>
      </c>
      <c r="K93" s="14" cm="1">
        <f t="array" ref="K93">SUMPRODUCT(ROUND(IF(K87:K91&gt;0,E87:E91/D87:D91,0)*K87:K91,0))</f>
        <v>5</v>
      </c>
      <c r="L93" s="7">
        <f>SUMIF($E87:$E91,"&gt;0",L87:L91)</f>
        <v>0</v>
      </c>
      <c r="M93" s="7">
        <f>SUMIF($E87:$E91,"&gt;0",M87:M91)</f>
        <v>0</v>
      </c>
    </row>
    <row r="94" spans="1:13" x14ac:dyDescent="0.35">
      <c r="A94" s="91" t="s">
        <v>58</v>
      </c>
      <c r="B94" s="91"/>
      <c r="C94" s="91"/>
      <c r="D94" s="7">
        <f>SUMIF(G87:G91,"f",D87:D91)</f>
        <v>8</v>
      </c>
      <c r="E94" s="7">
        <f>SUMIF(G87:G91,"f",E87:E91)</f>
        <v>5.5</v>
      </c>
      <c r="F94" s="7" t="s">
        <v>56</v>
      </c>
      <c r="G94" s="7" t="s">
        <v>56</v>
      </c>
      <c r="H94" s="7">
        <f t="shared" si="33"/>
        <v>105</v>
      </c>
      <c r="I94" s="7">
        <f>SUMIF($G87:$G91,"f",I87:I91)</f>
        <v>30</v>
      </c>
      <c r="J94" s="7">
        <f>SUMIF($G87:$G91,"f",J87:J91)</f>
        <v>75</v>
      </c>
      <c r="K94" s="7">
        <f>SUMIF($G87:$G91,"f",K87:K91)</f>
        <v>6</v>
      </c>
      <c r="L94" s="7">
        <f>SUMIF($G87:$G91,"f",L87:L91)</f>
        <v>0</v>
      </c>
      <c r="M94" s="7">
        <f>SUMIF($G87:$G91,"f",M87:M91)</f>
        <v>0</v>
      </c>
    </row>
    <row r="95" spans="1:13" x14ac:dyDescent="0.35">
      <c r="A95" s="95" t="s">
        <v>60</v>
      </c>
      <c r="B95" s="96"/>
      <c r="C95" s="96"/>
      <c r="D95" s="96"/>
      <c r="E95" s="96"/>
      <c r="F95" s="96"/>
      <c r="G95" s="96"/>
      <c r="H95" s="96"/>
      <c r="I95" s="96"/>
      <c r="J95" s="96"/>
      <c r="K95" s="96"/>
      <c r="L95" s="96"/>
      <c r="M95" s="96"/>
    </row>
    <row r="96" spans="1:13" x14ac:dyDescent="0.35">
      <c r="A96" s="7">
        <v>1</v>
      </c>
      <c r="B96" s="15" t="s">
        <v>96</v>
      </c>
      <c r="C96" s="9" t="s">
        <v>118</v>
      </c>
      <c r="D96" s="9">
        <v>3.5</v>
      </c>
      <c r="E96" s="7">
        <v>3.5</v>
      </c>
      <c r="F96" s="9" t="s">
        <v>89</v>
      </c>
      <c r="G96" s="7" t="s">
        <v>53</v>
      </c>
      <c r="H96" s="7">
        <v>45</v>
      </c>
      <c r="I96" s="9">
        <v>0</v>
      </c>
      <c r="J96" s="9">
        <v>45</v>
      </c>
      <c r="K96" s="9">
        <v>2</v>
      </c>
      <c r="L96" s="7">
        <v>0</v>
      </c>
      <c r="M96" s="7">
        <v>0</v>
      </c>
    </row>
    <row r="97" spans="1:13" x14ac:dyDescent="0.35">
      <c r="A97" s="7">
        <v>2</v>
      </c>
      <c r="B97" s="17" t="s">
        <v>9</v>
      </c>
      <c r="C97" s="9" t="s">
        <v>118</v>
      </c>
      <c r="D97" s="16">
        <v>4.5</v>
      </c>
      <c r="E97" s="7">
        <v>2</v>
      </c>
      <c r="F97" s="9" t="s">
        <v>89</v>
      </c>
      <c r="G97" s="7" t="s">
        <v>53</v>
      </c>
      <c r="H97" s="7">
        <v>60</v>
      </c>
      <c r="I97" s="9">
        <v>30</v>
      </c>
      <c r="J97" s="9">
        <v>30</v>
      </c>
      <c r="K97" s="9">
        <v>2</v>
      </c>
      <c r="L97" s="7">
        <v>0</v>
      </c>
      <c r="M97" s="7">
        <v>0</v>
      </c>
    </row>
    <row r="98" spans="1:13" x14ac:dyDescent="0.35">
      <c r="A98" s="7">
        <v>3</v>
      </c>
      <c r="B98" s="17" t="s">
        <v>16</v>
      </c>
      <c r="C98" s="9" t="s">
        <v>118</v>
      </c>
      <c r="D98" s="16">
        <v>4.5</v>
      </c>
      <c r="E98" s="7">
        <v>2</v>
      </c>
      <c r="F98" s="9" t="s">
        <v>89</v>
      </c>
      <c r="G98" s="7" t="s">
        <v>53</v>
      </c>
      <c r="H98" s="7">
        <v>60</v>
      </c>
      <c r="I98" s="9">
        <v>30</v>
      </c>
      <c r="J98" s="9">
        <v>30</v>
      </c>
      <c r="K98" s="9">
        <v>2</v>
      </c>
      <c r="L98" s="7">
        <v>0</v>
      </c>
      <c r="M98" s="7">
        <v>0</v>
      </c>
    </row>
    <row r="99" spans="1:13" x14ac:dyDescent="0.35">
      <c r="A99" s="92" t="s">
        <v>55</v>
      </c>
      <c r="B99" s="92"/>
      <c r="C99" s="92"/>
      <c r="D99" s="11">
        <f>SUM(D96:D98)</f>
        <v>12.5</v>
      </c>
      <c r="E99" s="11">
        <f>SUM(E96:E98)</f>
        <v>7.5</v>
      </c>
      <c r="F99" s="11" t="s">
        <v>56</v>
      </c>
      <c r="G99" s="11" t="s">
        <v>56</v>
      </c>
      <c r="H99" s="11">
        <f>SUM(I99:J99)</f>
        <v>165</v>
      </c>
      <c r="I99" s="11">
        <f>SUM(I96:I98)</f>
        <v>60</v>
      </c>
      <c r="J99" s="11">
        <f>SUM(J96:J98)</f>
        <v>105</v>
      </c>
      <c r="K99" s="11">
        <f>SUM(K96:K98)</f>
        <v>6</v>
      </c>
      <c r="L99" s="11">
        <f>SUM(L96:L98)</f>
        <v>0</v>
      </c>
      <c r="M99" s="11">
        <f>SUM(M96:M98)</f>
        <v>0</v>
      </c>
    </row>
    <row r="100" spans="1:13" x14ac:dyDescent="0.35">
      <c r="A100" s="91" t="s">
        <v>57</v>
      </c>
      <c r="B100" s="91"/>
      <c r="C100" s="91"/>
      <c r="D100" s="7" t="s">
        <v>56</v>
      </c>
      <c r="E100" s="7">
        <f>E99</f>
        <v>7.5</v>
      </c>
      <c r="F100" s="7" t="s">
        <v>56</v>
      </c>
      <c r="G100" s="7" t="s">
        <v>56</v>
      </c>
      <c r="H100" s="13">
        <f t="shared" ref="H100" si="34">SUM(I100:J100)</f>
        <v>99</v>
      </c>
      <c r="I100" s="7">
        <v>0</v>
      </c>
      <c r="J100" s="14" cm="1">
        <f t="array" ref="J100">SUMPRODUCT(ROUND(IF(IF(J96:J98&gt;0,E96:E98/(J96:J98/H96:H98*D96:D98),0)*J96:J98&gt;J96:J98,J96:J98,IF(J96:J98&gt;0,E96:E98/(J96:J98/H96:H98*D96:D98),0)*J96:J98),0))</f>
        <v>99</v>
      </c>
      <c r="K100" s="14" cm="1">
        <f t="array" ref="K100">SUMPRODUCT(ROUND(IF(K96:K98&gt;0,E96:E98/D96:D98,0)*K96:K98,0))</f>
        <v>4</v>
      </c>
      <c r="L100" s="7">
        <f>SUMIF($E96:$E98,"&gt;0",L96:L98)</f>
        <v>0</v>
      </c>
      <c r="M100" s="7">
        <f>SUMIF($E96:$E98,"&gt;0",M96:M98)</f>
        <v>0</v>
      </c>
    </row>
    <row r="101" spans="1:13" x14ac:dyDescent="0.35">
      <c r="A101" s="91" t="s">
        <v>58</v>
      </c>
      <c r="B101" s="91"/>
      <c r="C101" s="91"/>
      <c r="D101" s="7">
        <f>SUMIF(G96:G98,"f",D96:D98)</f>
        <v>12.5</v>
      </c>
      <c r="E101" s="7">
        <f>SUMIF(G96:G98,"f",E96:E98)</f>
        <v>7.5</v>
      </c>
      <c r="F101" s="7" t="s">
        <v>56</v>
      </c>
      <c r="G101" s="7" t="s">
        <v>56</v>
      </c>
      <c r="H101" s="7">
        <f t="shared" ref="H101:M101" si="35">SUMIF($G96:$G98,"f",H96:H98)</f>
        <v>165</v>
      </c>
      <c r="I101" s="7">
        <f t="shared" si="35"/>
        <v>60</v>
      </c>
      <c r="J101" s="7">
        <f t="shared" si="35"/>
        <v>105</v>
      </c>
      <c r="K101" s="7">
        <f t="shared" si="35"/>
        <v>6</v>
      </c>
      <c r="L101" s="7">
        <f t="shared" si="35"/>
        <v>0</v>
      </c>
      <c r="M101" s="7">
        <f t="shared" si="35"/>
        <v>0</v>
      </c>
    </row>
    <row r="102" spans="1:13" x14ac:dyDescent="0.35">
      <c r="A102" s="92" t="s">
        <v>99</v>
      </c>
      <c r="B102" s="92"/>
      <c r="C102" s="92"/>
      <c r="D102" s="11">
        <f>D85+D92+D99</f>
        <v>30</v>
      </c>
      <c r="E102" s="11">
        <f>E85+E92+E99</f>
        <v>14</v>
      </c>
      <c r="F102" s="11" t="s">
        <v>56</v>
      </c>
      <c r="G102" s="11" t="s">
        <v>56</v>
      </c>
      <c r="H102" s="11">
        <f t="shared" ref="H102:M102" si="36">H85+H92+H99</f>
        <v>405</v>
      </c>
      <c r="I102" s="11">
        <f t="shared" si="36"/>
        <v>195</v>
      </c>
      <c r="J102" s="11">
        <f t="shared" si="36"/>
        <v>210</v>
      </c>
      <c r="K102" s="11">
        <f t="shared" si="36"/>
        <v>21</v>
      </c>
      <c r="L102" s="11">
        <f t="shared" si="36"/>
        <v>0</v>
      </c>
      <c r="M102" s="11">
        <f t="shared" si="36"/>
        <v>0</v>
      </c>
    </row>
    <row r="104" spans="1:13" x14ac:dyDescent="0.35">
      <c r="A104" s="4" t="s">
        <v>66</v>
      </c>
    </row>
    <row r="105" spans="1:13" ht="72" customHeight="1" x14ac:dyDescent="0.35">
      <c r="A105" s="103" t="s">
        <v>40</v>
      </c>
      <c r="B105" s="103" t="s">
        <v>41</v>
      </c>
      <c r="C105" s="93" t="s">
        <v>42</v>
      </c>
      <c r="D105" s="93" t="s">
        <v>43</v>
      </c>
      <c r="E105" s="94" t="s">
        <v>44</v>
      </c>
      <c r="F105" s="93" t="s">
        <v>45</v>
      </c>
      <c r="G105" s="94" t="s">
        <v>46</v>
      </c>
      <c r="H105" s="104" t="s">
        <v>47</v>
      </c>
      <c r="I105" s="104"/>
      <c r="J105" s="104"/>
      <c r="K105" s="104"/>
      <c r="L105" s="97" t="s">
        <v>106</v>
      </c>
      <c r="M105" s="97" t="s">
        <v>21</v>
      </c>
    </row>
    <row r="106" spans="1:13" ht="72" customHeight="1" x14ac:dyDescent="0.35">
      <c r="A106" s="103"/>
      <c r="B106" s="103"/>
      <c r="C106" s="93"/>
      <c r="D106" s="93"/>
      <c r="E106" s="94"/>
      <c r="F106" s="93"/>
      <c r="G106" s="94"/>
      <c r="H106" s="20" t="s">
        <v>48</v>
      </c>
      <c r="I106" s="6" t="s">
        <v>49</v>
      </c>
      <c r="J106" s="6" t="s">
        <v>50</v>
      </c>
      <c r="K106" s="6" t="s">
        <v>87</v>
      </c>
      <c r="L106" s="98"/>
      <c r="M106" s="98"/>
    </row>
    <row r="107" spans="1:13" x14ac:dyDescent="0.35">
      <c r="A107" s="95" t="s">
        <v>51</v>
      </c>
      <c r="B107" s="96"/>
      <c r="C107" s="96"/>
      <c r="D107" s="96"/>
      <c r="E107" s="96"/>
      <c r="F107" s="96"/>
      <c r="G107" s="96"/>
      <c r="H107" s="96"/>
      <c r="I107" s="96"/>
      <c r="J107" s="96"/>
      <c r="K107" s="96"/>
      <c r="L107" s="96"/>
      <c r="M107" s="96"/>
    </row>
    <row r="108" spans="1:13" x14ac:dyDescent="0.35">
      <c r="A108" s="95" t="s">
        <v>59</v>
      </c>
      <c r="B108" s="96"/>
      <c r="C108" s="96"/>
      <c r="D108" s="96"/>
      <c r="E108" s="96"/>
      <c r="F108" s="96"/>
      <c r="G108" s="96"/>
      <c r="H108" s="96"/>
      <c r="I108" s="96"/>
      <c r="J108" s="96"/>
      <c r="K108" s="96"/>
      <c r="L108" s="96"/>
      <c r="M108" s="96"/>
    </row>
    <row r="109" spans="1:13" x14ac:dyDescent="0.35">
      <c r="A109" s="7">
        <v>1</v>
      </c>
      <c r="B109" s="12" t="s">
        <v>21</v>
      </c>
      <c r="C109" s="24" t="s">
        <v>119</v>
      </c>
      <c r="D109" s="9">
        <v>20</v>
      </c>
      <c r="E109" s="7">
        <v>10</v>
      </c>
      <c r="F109" s="9" t="s">
        <v>91</v>
      </c>
      <c r="G109" s="7" t="s">
        <v>53</v>
      </c>
      <c r="H109" s="7">
        <f>I109+J109</f>
        <v>0</v>
      </c>
      <c r="I109" s="9">
        <v>0</v>
      </c>
      <c r="J109" s="9">
        <v>0</v>
      </c>
      <c r="K109" s="9">
        <v>0</v>
      </c>
      <c r="L109" s="7">
        <v>0</v>
      </c>
      <c r="M109" s="7">
        <v>200</v>
      </c>
    </row>
    <row r="110" spans="1:13" x14ac:dyDescent="0.35">
      <c r="A110" s="7">
        <v>2</v>
      </c>
      <c r="B110" s="8" t="s">
        <v>131</v>
      </c>
      <c r="C110" s="7" t="s">
        <v>119</v>
      </c>
      <c r="D110" s="9">
        <v>2</v>
      </c>
      <c r="E110" s="7">
        <v>0</v>
      </c>
      <c r="F110" s="9" t="s">
        <v>89</v>
      </c>
      <c r="G110" s="7" t="s">
        <v>53</v>
      </c>
      <c r="H110" s="7">
        <f>I110+J110</f>
        <v>30</v>
      </c>
      <c r="I110" s="16">
        <v>30</v>
      </c>
      <c r="J110" s="16">
        <v>0</v>
      </c>
      <c r="K110" s="16">
        <v>2</v>
      </c>
      <c r="L110" s="7">
        <v>0</v>
      </c>
      <c r="M110" s="7">
        <v>0</v>
      </c>
    </row>
    <row r="111" spans="1:13" x14ac:dyDescent="0.35">
      <c r="A111" s="7">
        <v>3</v>
      </c>
      <c r="B111" s="8" t="s">
        <v>20</v>
      </c>
      <c r="C111" s="7" t="s">
        <v>119</v>
      </c>
      <c r="D111" s="16">
        <v>3.5</v>
      </c>
      <c r="E111" s="7">
        <v>3.5</v>
      </c>
      <c r="F111" s="9" t="s">
        <v>89</v>
      </c>
      <c r="G111" s="7" t="s">
        <v>53</v>
      </c>
      <c r="H111" s="7">
        <f>I111+J111</f>
        <v>45</v>
      </c>
      <c r="I111" s="9">
        <v>0</v>
      </c>
      <c r="J111" s="9">
        <v>45</v>
      </c>
      <c r="K111" s="9">
        <v>2</v>
      </c>
      <c r="L111" s="7">
        <v>0</v>
      </c>
      <c r="M111" s="7">
        <v>0</v>
      </c>
    </row>
    <row r="112" spans="1:13" x14ac:dyDescent="0.35">
      <c r="A112" s="92" t="s">
        <v>55</v>
      </c>
      <c r="B112" s="92"/>
      <c r="C112" s="92"/>
      <c r="D112" s="11">
        <f>SUM(D109:D111)</f>
        <v>25.5</v>
      </c>
      <c r="E112" s="11">
        <f>SUM(E109:E111)</f>
        <v>13.5</v>
      </c>
      <c r="F112" s="11" t="s">
        <v>56</v>
      </c>
      <c r="G112" s="11" t="s">
        <v>56</v>
      </c>
      <c r="H112" s="11">
        <f>SUM(I112:J112)</f>
        <v>75</v>
      </c>
      <c r="I112" s="11">
        <f>SUM(I109:I111)</f>
        <v>30</v>
      </c>
      <c r="J112" s="11">
        <f>SUM(J109:J111)</f>
        <v>45</v>
      </c>
      <c r="K112" s="11">
        <f>SUM(K109:K111)</f>
        <v>4</v>
      </c>
      <c r="L112" s="11">
        <f>SUM(L109:L111)</f>
        <v>0</v>
      </c>
      <c r="M112" s="11">
        <f>SUM(M109:M111)</f>
        <v>200</v>
      </c>
    </row>
    <row r="113" spans="1:13" x14ac:dyDescent="0.35">
      <c r="A113" s="91" t="s">
        <v>57</v>
      </c>
      <c r="B113" s="91"/>
      <c r="C113" s="91"/>
      <c r="D113" s="7" t="s">
        <v>56</v>
      </c>
      <c r="E113" s="7">
        <f>E112</f>
        <v>13.5</v>
      </c>
      <c r="F113" s="7" t="s">
        <v>56</v>
      </c>
      <c r="G113" s="7" t="s">
        <v>56</v>
      </c>
      <c r="H113" s="13">
        <f t="shared" ref="H113:H114" si="37">SUM(I113:J113)</f>
        <v>45</v>
      </c>
      <c r="I113" s="7">
        <v>0</v>
      </c>
      <c r="J113" s="14" cm="1">
        <f t="array" ref="J113">SUMPRODUCT(ROUND(IF(IF(J109:J111&gt;0,E109:E111/(J109:J111/H109:H111*D109:D111),0)*J109:J111&gt;J109:J111,J109:J111,IF(J109:J111&gt;0,E109:E111/(J109:J111/H109:H111*D109:D111),0)*J109:J111),0))</f>
        <v>45</v>
      </c>
      <c r="K113" s="14" cm="1">
        <f t="array" ref="K113">SUMPRODUCT(ROUND(IF(K109:K111&gt;0,E109:E111/D109:D111,0)*K109:K111,0))</f>
        <v>2</v>
      </c>
      <c r="L113" s="7">
        <f>SUMIF($E109:$E111,"&gt;0",L109:L111)</f>
        <v>0</v>
      </c>
      <c r="M113" s="7">
        <f>SUMIF($E109:$E111,"&gt;0",M109:M111)</f>
        <v>200</v>
      </c>
    </row>
    <row r="114" spans="1:13" x14ac:dyDescent="0.35">
      <c r="A114" s="91" t="s">
        <v>58</v>
      </c>
      <c r="B114" s="91"/>
      <c r="C114" s="91"/>
      <c r="D114" s="7">
        <f>SUMIF(G109:G111,"f",D109:D111)</f>
        <v>25.5</v>
      </c>
      <c r="E114" s="7">
        <f>SUMIF(G109:G111,"f",E109:E111)</f>
        <v>13.5</v>
      </c>
      <c r="F114" s="7" t="s">
        <v>56</v>
      </c>
      <c r="G114" s="7" t="s">
        <v>56</v>
      </c>
      <c r="H114" s="7">
        <f t="shared" si="37"/>
        <v>75</v>
      </c>
      <c r="I114" s="7">
        <f>SUMIF($G109:$G111,"f",I109:I111)</f>
        <v>30</v>
      </c>
      <c r="J114" s="7">
        <f>SUMIF($G109:$G111,"f",J109:J111)</f>
        <v>45</v>
      </c>
      <c r="K114" s="7">
        <f>SUMIF($G109:$G111,"f",K109:K111)</f>
        <v>4</v>
      </c>
      <c r="L114" s="7">
        <f>SUMIF($G109:$G111,"f",L109:L111)</f>
        <v>0</v>
      </c>
      <c r="M114" s="7">
        <f>SUMIF($G109:$G111,"f",M109:M111)</f>
        <v>200</v>
      </c>
    </row>
    <row r="115" spans="1:13" x14ac:dyDescent="0.35">
      <c r="A115" s="95" t="s">
        <v>60</v>
      </c>
      <c r="B115" s="96"/>
      <c r="C115" s="96"/>
      <c r="D115" s="96"/>
      <c r="E115" s="96"/>
      <c r="F115" s="96"/>
      <c r="G115" s="96"/>
      <c r="H115" s="96"/>
      <c r="I115" s="96"/>
      <c r="J115" s="96"/>
      <c r="K115" s="96"/>
      <c r="L115" s="96"/>
      <c r="M115" s="96"/>
    </row>
    <row r="116" spans="1:13" x14ac:dyDescent="0.35">
      <c r="A116" s="7">
        <v>1</v>
      </c>
      <c r="B116" s="21" t="s">
        <v>18</v>
      </c>
      <c r="C116" s="7" t="s">
        <v>119</v>
      </c>
      <c r="D116" s="9">
        <v>4.5</v>
      </c>
      <c r="E116" s="7">
        <v>2</v>
      </c>
      <c r="F116" s="9" t="s">
        <v>89</v>
      </c>
      <c r="G116" s="7" t="s">
        <v>53</v>
      </c>
      <c r="H116" s="7">
        <f>I116+J116</f>
        <v>60</v>
      </c>
      <c r="I116" s="9">
        <v>30</v>
      </c>
      <c r="J116" s="9">
        <v>30</v>
      </c>
      <c r="K116" s="9">
        <v>2</v>
      </c>
      <c r="L116" s="7">
        <v>0</v>
      </c>
      <c r="M116" s="7">
        <v>0</v>
      </c>
    </row>
    <row r="117" spans="1:13" x14ac:dyDescent="0.35">
      <c r="A117" s="92" t="s">
        <v>55</v>
      </c>
      <c r="B117" s="92"/>
      <c r="C117" s="92"/>
      <c r="D117" s="11">
        <f>SUM(D116:D116)</f>
        <v>4.5</v>
      </c>
      <c r="E117" s="11">
        <f>SUM(E116:E116)</f>
        <v>2</v>
      </c>
      <c r="F117" s="11" t="s">
        <v>56</v>
      </c>
      <c r="G117" s="11" t="s">
        <v>56</v>
      </c>
      <c r="H117" s="11">
        <f>SUM(I117:J117)</f>
        <v>60</v>
      </c>
      <c r="I117" s="11">
        <f>SUM(I116:I116)</f>
        <v>30</v>
      </c>
      <c r="J117" s="11">
        <f>SUM(J116:J116)</f>
        <v>30</v>
      </c>
      <c r="K117" s="11">
        <f>SUM(K116:K116)</f>
        <v>2</v>
      </c>
      <c r="L117" s="11">
        <f>SUM(L116:L116)</f>
        <v>0</v>
      </c>
      <c r="M117" s="11">
        <f>SUM(M116:M116)</f>
        <v>0</v>
      </c>
    </row>
    <row r="118" spans="1:13" x14ac:dyDescent="0.35">
      <c r="A118" s="91" t="s">
        <v>57</v>
      </c>
      <c r="B118" s="91"/>
      <c r="C118" s="91"/>
      <c r="D118" s="7" t="s">
        <v>56</v>
      </c>
      <c r="E118" s="7">
        <f>E117</f>
        <v>2</v>
      </c>
      <c r="F118" s="7" t="s">
        <v>56</v>
      </c>
      <c r="G118" s="7" t="s">
        <v>56</v>
      </c>
      <c r="H118" s="13">
        <f t="shared" ref="H118" si="38">SUM(I118:J118)</f>
        <v>27</v>
      </c>
      <c r="I118" s="7">
        <v>0</v>
      </c>
      <c r="J118" s="14" cm="1">
        <f t="array" ref="J118">SUMPRODUCT(ROUND(IF(IF(J116:J116&gt;0,E116:E116/(J116:J116/H116:H116*D116:D116),0)*J116:J116&gt;J116:J116,J116:J116,IF(J116:J116&gt;0,E116:E116/(J116:J116/H116:H116*D116:D116),0)*J116:J116),0))</f>
        <v>27</v>
      </c>
      <c r="K118" s="14" cm="1">
        <f t="array" ref="K118">SUMPRODUCT(ROUND(IF(K116:K116&gt;0,E116:E116/D116:D116,0)*K116:K116,0))</f>
        <v>1</v>
      </c>
      <c r="L118" s="7">
        <f>SUMIF($E116:$E116,"&gt;0",L116:L116)</f>
        <v>0</v>
      </c>
      <c r="M118" s="7" cm="1">
        <f t="array" ref="M118">SUMPRODUCT(E116:E116/D116:D116*M116:M116)</f>
        <v>0</v>
      </c>
    </row>
    <row r="119" spans="1:13" x14ac:dyDescent="0.35">
      <c r="A119" s="91" t="s">
        <v>58</v>
      </c>
      <c r="B119" s="91"/>
      <c r="C119" s="91"/>
      <c r="D119" s="7">
        <f>SUMIF(G116:G116,"f",D116:D116)</f>
        <v>4.5</v>
      </c>
      <c r="E119" s="7">
        <f>SUMIF(G116:G116,"f",E116:E116)</f>
        <v>2</v>
      </c>
      <c r="F119" s="7" t="s">
        <v>56</v>
      </c>
      <c r="G119" s="7" t="s">
        <v>56</v>
      </c>
      <c r="H119" s="7">
        <f t="shared" ref="H119:M119" si="39">SUMIF($G116:$G116,"f",H116:H116)</f>
        <v>60</v>
      </c>
      <c r="I119" s="7">
        <f t="shared" si="39"/>
        <v>30</v>
      </c>
      <c r="J119" s="7">
        <f t="shared" si="39"/>
        <v>30</v>
      </c>
      <c r="K119" s="7">
        <f t="shared" si="39"/>
        <v>2</v>
      </c>
      <c r="L119" s="7">
        <f t="shared" si="39"/>
        <v>0</v>
      </c>
      <c r="M119" s="7">
        <f t="shared" si="39"/>
        <v>0</v>
      </c>
    </row>
    <row r="120" spans="1:13" x14ac:dyDescent="0.35">
      <c r="A120" s="92" t="s">
        <v>98</v>
      </c>
      <c r="B120" s="92"/>
      <c r="C120" s="92"/>
      <c r="D120" s="11">
        <f>D112+D117</f>
        <v>30</v>
      </c>
      <c r="E120" s="11">
        <f>E112+E117</f>
        <v>15.5</v>
      </c>
      <c r="F120" s="11" t="s">
        <v>56</v>
      </c>
      <c r="G120" s="11" t="s">
        <v>56</v>
      </c>
      <c r="H120" s="11">
        <f t="shared" ref="H120:M120" si="40">H112+H117</f>
        <v>135</v>
      </c>
      <c r="I120" s="11">
        <f t="shared" si="40"/>
        <v>60</v>
      </c>
      <c r="J120" s="11">
        <f t="shared" si="40"/>
        <v>75</v>
      </c>
      <c r="K120" s="11">
        <f t="shared" si="40"/>
        <v>6</v>
      </c>
      <c r="L120" s="11">
        <f t="shared" si="40"/>
        <v>0</v>
      </c>
      <c r="M120" s="11">
        <f t="shared" si="40"/>
        <v>200</v>
      </c>
    </row>
    <row r="121" spans="1:13" x14ac:dyDescent="0.35">
      <c r="A121" s="92" t="s">
        <v>97</v>
      </c>
      <c r="B121" s="92"/>
      <c r="C121" s="92"/>
      <c r="D121" s="11">
        <f>D102+D120</f>
        <v>60</v>
      </c>
      <c r="E121" s="11">
        <f>E102+E120</f>
        <v>29.5</v>
      </c>
      <c r="F121" s="11" t="s">
        <v>56</v>
      </c>
      <c r="G121" s="11" t="s">
        <v>56</v>
      </c>
      <c r="H121" s="11">
        <f t="shared" ref="H121:M121" si="41">H102+H120</f>
        <v>540</v>
      </c>
      <c r="I121" s="11">
        <f t="shared" si="41"/>
        <v>255</v>
      </c>
      <c r="J121" s="11">
        <f t="shared" si="41"/>
        <v>285</v>
      </c>
      <c r="K121" s="11">
        <f t="shared" si="41"/>
        <v>27</v>
      </c>
      <c r="L121" s="11">
        <f t="shared" si="41"/>
        <v>0</v>
      </c>
      <c r="M121" s="11">
        <f t="shared" si="41"/>
        <v>200</v>
      </c>
    </row>
    <row r="124" spans="1:13" s="2" customFormat="1" x14ac:dyDescent="0.35"/>
    <row r="125" spans="1:13" x14ac:dyDescent="0.35">
      <c r="A125" s="11" t="s">
        <v>40</v>
      </c>
      <c r="B125" s="117" t="s">
        <v>92</v>
      </c>
      <c r="C125" s="117"/>
    </row>
    <row r="126" spans="1:13" ht="28.75" customHeight="1" x14ac:dyDescent="0.35">
      <c r="A126" s="11" t="s">
        <v>116</v>
      </c>
      <c r="B126" s="126" t="s">
        <v>172</v>
      </c>
      <c r="C126" s="126"/>
    </row>
    <row r="127" spans="1:13" ht="28.75" customHeight="1" x14ac:dyDescent="0.35">
      <c r="A127" s="7">
        <v>1</v>
      </c>
      <c r="B127" s="124" t="s">
        <v>168</v>
      </c>
      <c r="C127" s="124"/>
    </row>
    <row r="128" spans="1:13" x14ac:dyDescent="0.35">
      <c r="A128" s="7">
        <v>2</v>
      </c>
      <c r="B128" s="125" t="s">
        <v>93</v>
      </c>
      <c r="C128" s="125"/>
    </row>
    <row r="129" spans="1:3" ht="28.75" customHeight="1" x14ac:dyDescent="0.35">
      <c r="A129" s="7">
        <v>3</v>
      </c>
      <c r="B129" s="124" t="s">
        <v>169</v>
      </c>
      <c r="C129" s="124"/>
    </row>
    <row r="130" spans="1:3" x14ac:dyDescent="0.35">
      <c r="A130" s="7">
        <v>4</v>
      </c>
      <c r="B130" s="125" t="s">
        <v>166</v>
      </c>
      <c r="C130" s="125"/>
    </row>
    <row r="131" spans="1:3" x14ac:dyDescent="0.35">
      <c r="A131" s="7">
        <v>5</v>
      </c>
      <c r="B131" s="125" t="s">
        <v>165</v>
      </c>
      <c r="C131" s="125"/>
    </row>
    <row r="132" spans="1:3" ht="28.75" customHeight="1" x14ac:dyDescent="0.35">
      <c r="A132" s="7">
        <v>6</v>
      </c>
      <c r="B132" s="124" t="s">
        <v>167</v>
      </c>
      <c r="C132" s="124"/>
    </row>
    <row r="133" spans="1:3" x14ac:dyDescent="0.35">
      <c r="A133" s="11" t="s">
        <v>117</v>
      </c>
      <c r="B133" s="115" t="s">
        <v>4</v>
      </c>
      <c r="C133" s="115"/>
    </row>
    <row r="134" spans="1:3" x14ac:dyDescent="0.35">
      <c r="A134" s="7">
        <v>1</v>
      </c>
      <c r="B134" s="116" t="s">
        <v>15</v>
      </c>
      <c r="C134" s="116"/>
    </row>
    <row r="135" spans="1:3" x14ac:dyDescent="0.35">
      <c r="A135" s="7">
        <v>2</v>
      </c>
      <c r="B135" s="116" t="s">
        <v>14</v>
      </c>
      <c r="C135" s="116"/>
    </row>
    <row r="136" spans="1:3" x14ac:dyDescent="0.35">
      <c r="A136" s="11" t="s">
        <v>118</v>
      </c>
      <c r="B136" s="115" t="s">
        <v>9</v>
      </c>
      <c r="C136" s="115"/>
    </row>
    <row r="137" spans="1:3" x14ac:dyDescent="0.35">
      <c r="A137" s="7">
        <v>1</v>
      </c>
      <c r="B137" s="116" t="s">
        <v>125</v>
      </c>
      <c r="C137" s="116"/>
    </row>
    <row r="138" spans="1:3" x14ac:dyDescent="0.35">
      <c r="A138" s="7">
        <v>2</v>
      </c>
      <c r="B138" s="114" t="s">
        <v>108</v>
      </c>
      <c r="C138" s="114"/>
    </row>
    <row r="139" spans="1:3" x14ac:dyDescent="0.35">
      <c r="A139" s="11" t="s">
        <v>119</v>
      </c>
      <c r="B139" s="117" t="s">
        <v>13</v>
      </c>
      <c r="C139" s="117"/>
    </row>
    <row r="140" spans="1:3" x14ac:dyDescent="0.35">
      <c r="A140" s="7">
        <v>1</v>
      </c>
      <c r="B140" s="116" t="s">
        <v>38</v>
      </c>
      <c r="C140" s="116"/>
    </row>
    <row r="141" spans="1:3" x14ac:dyDescent="0.35">
      <c r="A141" s="7">
        <v>2</v>
      </c>
      <c r="B141" s="116" t="s">
        <v>29</v>
      </c>
      <c r="C141" s="116"/>
    </row>
    <row r="142" spans="1:3" x14ac:dyDescent="0.35">
      <c r="A142" s="11" t="s">
        <v>120</v>
      </c>
      <c r="B142" s="115" t="s">
        <v>16</v>
      </c>
      <c r="C142" s="115"/>
    </row>
    <row r="143" spans="1:3" x14ac:dyDescent="0.35">
      <c r="A143" s="7">
        <v>1</v>
      </c>
      <c r="B143" s="116" t="s">
        <v>30</v>
      </c>
      <c r="C143" s="116"/>
    </row>
    <row r="144" spans="1:3" x14ac:dyDescent="0.35">
      <c r="A144" s="7">
        <v>2</v>
      </c>
      <c r="B144" s="116" t="s">
        <v>33</v>
      </c>
      <c r="C144" s="116"/>
    </row>
    <row r="145" spans="1:3" x14ac:dyDescent="0.35">
      <c r="A145" s="11" t="s">
        <v>132</v>
      </c>
      <c r="B145" s="115" t="s">
        <v>131</v>
      </c>
      <c r="C145" s="115"/>
    </row>
    <row r="146" spans="1:3" x14ac:dyDescent="0.35">
      <c r="A146" s="7">
        <v>1</v>
      </c>
      <c r="B146" s="124" t="s">
        <v>122</v>
      </c>
      <c r="C146" s="124"/>
    </row>
    <row r="147" spans="1:3" x14ac:dyDescent="0.35">
      <c r="A147" s="7">
        <v>2</v>
      </c>
      <c r="B147" s="114" t="s">
        <v>123</v>
      </c>
      <c r="C147" s="114"/>
    </row>
  </sheetData>
  <sortState xmlns:xlrd2="http://schemas.microsoft.com/office/spreadsheetml/2017/richdata2" ref="B127:B132">
    <sortCondition ref="B127:B132"/>
  </sortState>
  <mergeCells count="126">
    <mergeCell ref="B129:C129"/>
    <mergeCell ref="B128:C128"/>
    <mergeCell ref="B127:C127"/>
    <mergeCell ref="B126:C126"/>
    <mergeCell ref="B125:C125"/>
    <mergeCell ref="B138:C138"/>
    <mergeCell ref="B137:C137"/>
    <mergeCell ref="B136:C136"/>
    <mergeCell ref="B135:C135"/>
    <mergeCell ref="B134:C134"/>
    <mergeCell ref="B133:C133"/>
    <mergeCell ref="B132:C132"/>
    <mergeCell ref="B131:C131"/>
    <mergeCell ref="B130:C130"/>
    <mergeCell ref="B146:C146"/>
    <mergeCell ref="B147:C147"/>
    <mergeCell ref="B145:C145"/>
    <mergeCell ref="B144:C144"/>
    <mergeCell ref="B143:C143"/>
    <mergeCell ref="B142:C142"/>
    <mergeCell ref="B141:C141"/>
    <mergeCell ref="B140:C140"/>
    <mergeCell ref="B139:C139"/>
    <mergeCell ref="A120:C120"/>
    <mergeCell ref="A83:C83"/>
    <mergeCell ref="A84:C84"/>
    <mergeCell ref="A85:C85"/>
    <mergeCell ref="A117:C117"/>
    <mergeCell ref="A118:C118"/>
    <mergeCell ref="A119:C119"/>
    <mergeCell ref="A92:C92"/>
    <mergeCell ref="A93:C93"/>
    <mergeCell ref="A94:C94"/>
    <mergeCell ref="A99:C99"/>
    <mergeCell ref="A107:M107"/>
    <mergeCell ref="A115:M115"/>
    <mergeCell ref="M105:M106"/>
    <mergeCell ref="A102:C102"/>
    <mergeCell ref="A105:A106"/>
    <mergeCell ref="B105:B106"/>
    <mergeCell ref="C105:C106"/>
    <mergeCell ref="D105:D106"/>
    <mergeCell ref="E105:E106"/>
    <mergeCell ref="A100:C100"/>
    <mergeCell ref="A101:C101"/>
    <mergeCell ref="F105:F106"/>
    <mergeCell ref="G105:G106"/>
    <mergeCell ref="L105:L106"/>
    <mergeCell ref="A81:M81"/>
    <mergeCell ref="A86:M86"/>
    <mergeCell ref="A95:M95"/>
    <mergeCell ref="F78:F79"/>
    <mergeCell ref="G78:G79"/>
    <mergeCell ref="L78:L79"/>
    <mergeCell ref="M78:M79"/>
    <mergeCell ref="H78:K78"/>
    <mergeCell ref="H105:K105"/>
    <mergeCell ref="A80:M80"/>
    <mergeCell ref="A74:C74"/>
    <mergeCell ref="A78:A79"/>
    <mergeCell ref="B78:B79"/>
    <mergeCell ref="C78:C79"/>
    <mergeCell ref="D78:D79"/>
    <mergeCell ref="E78:E79"/>
    <mergeCell ref="A68:C68"/>
    <mergeCell ref="A71:C71"/>
    <mergeCell ref="A72:C72"/>
    <mergeCell ref="A73:C73"/>
    <mergeCell ref="A75:C75"/>
    <mergeCell ref="A60:C60"/>
    <mergeCell ref="A61:C61"/>
    <mergeCell ref="A62:C62"/>
    <mergeCell ref="A66:C66"/>
    <mergeCell ref="A54:M54"/>
    <mergeCell ref="A63:M63"/>
    <mergeCell ref="A69:M69"/>
    <mergeCell ref="A20:M20"/>
    <mergeCell ref="A45:C45"/>
    <mergeCell ref="A46:C46"/>
    <mergeCell ref="A47:C47"/>
    <mergeCell ref="A37:C37"/>
    <mergeCell ref="A38:C38"/>
    <mergeCell ref="A39:C39"/>
    <mergeCell ref="A53:M53"/>
    <mergeCell ref="A67:C67"/>
    <mergeCell ref="A23:C23"/>
    <mergeCell ref="A24:C24"/>
    <mergeCell ref="A25:C25"/>
    <mergeCell ref="F51:F52"/>
    <mergeCell ref="G51:G52"/>
    <mergeCell ref="L51:L52"/>
    <mergeCell ref="M51:M52"/>
    <mergeCell ref="A26:M26"/>
    <mergeCell ref="A34:M34"/>
    <mergeCell ref="A40:M40"/>
    <mergeCell ref="H51:K51"/>
    <mergeCell ref="A48:C48"/>
    <mergeCell ref="A51:A52"/>
    <mergeCell ref="B51:B52"/>
    <mergeCell ref="C51:C52"/>
    <mergeCell ref="D51:D52"/>
    <mergeCell ref="E51:E52"/>
    <mergeCell ref="A121:C121"/>
    <mergeCell ref="A108:M108"/>
    <mergeCell ref="A112:C112"/>
    <mergeCell ref="A113:C113"/>
    <mergeCell ref="A114:C114"/>
    <mergeCell ref="A19:M19"/>
    <mergeCell ref="A1:M1"/>
    <mergeCell ref="A2:M2"/>
    <mergeCell ref="A5:M5"/>
    <mergeCell ref="A6:M6"/>
    <mergeCell ref="A7:M7"/>
    <mergeCell ref="M17:M18"/>
    <mergeCell ref="A17:A18"/>
    <mergeCell ref="B17:B18"/>
    <mergeCell ref="C17:C18"/>
    <mergeCell ref="D17:D18"/>
    <mergeCell ref="E17:E18"/>
    <mergeCell ref="F17:F18"/>
    <mergeCell ref="G17:G18"/>
    <mergeCell ref="L17:L18"/>
    <mergeCell ref="H17:K17"/>
    <mergeCell ref="A31:C31"/>
    <mergeCell ref="A32:C32"/>
    <mergeCell ref="A33:C33"/>
  </mergeCells>
  <pageMargins left="0.25" right="0.25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F6541-F97A-497F-AD08-ABF6D37C3349}">
  <dimension ref="A1:M79"/>
  <sheetViews>
    <sheetView tabSelected="1" topLeftCell="A33" zoomScale="130" zoomScaleNormal="130" workbookViewId="0">
      <selection activeCell="D45" sqref="D45:E46"/>
    </sheetView>
  </sheetViews>
  <sheetFormatPr defaultColWidth="8.90625" defaultRowHeight="12" x14ac:dyDescent="0.35"/>
  <cols>
    <col min="1" max="1" width="5.81640625" style="35" customWidth="1"/>
    <col min="2" max="2" width="42.81640625" style="35" customWidth="1"/>
    <col min="3" max="3" width="2.90625" style="35" bestFit="1" customWidth="1"/>
    <col min="4" max="4" width="4.08984375" style="35" bestFit="1" customWidth="1"/>
    <col min="5" max="5" width="5.08984375" style="37" bestFit="1" customWidth="1"/>
    <col min="6" max="6" width="6.453125" style="35" bestFit="1" customWidth="1"/>
    <col min="7" max="7" width="7.36328125" style="35" bestFit="1" customWidth="1"/>
    <col min="8" max="8" width="5.08984375" style="35" bestFit="1" customWidth="1"/>
    <col min="9" max="10" width="3.08984375" style="37" bestFit="1" customWidth="1"/>
    <col min="11" max="11" width="2.90625" style="37" bestFit="1" customWidth="1"/>
    <col min="12" max="13" width="3.6328125" style="35" bestFit="1" customWidth="1"/>
    <col min="14" max="16384" width="8.90625" style="35"/>
  </cols>
  <sheetData>
    <row r="1" spans="1:13" x14ac:dyDescent="0.35">
      <c r="A1" s="86" t="s">
        <v>39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</row>
    <row r="2" spans="1:13" x14ac:dyDescent="0.35">
      <c r="A2" s="86" t="s">
        <v>94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</row>
    <row r="3" spans="1:13" x14ac:dyDescent="0.35">
      <c r="A3" s="86" t="s">
        <v>164</v>
      </c>
      <c r="B3" s="86"/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</row>
    <row r="5" spans="1:13" x14ac:dyDescent="0.35">
      <c r="A5" s="36" t="s">
        <v>158</v>
      </c>
    </row>
    <row r="6" spans="1:13" x14ac:dyDescent="0.35">
      <c r="A6" s="36" t="s">
        <v>173</v>
      </c>
    </row>
    <row r="7" spans="1:13" x14ac:dyDescent="0.35">
      <c r="A7" s="36" t="s">
        <v>126</v>
      </c>
    </row>
    <row r="8" spans="1:13" x14ac:dyDescent="0.35">
      <c r="A8" s="36" t="s">
        <v>127</v>
      </c>
    </row>
    <row r="9" spans="1:13" x14ac:dyDescent="0.35">
      <c r="A9" s="36" t="s">
        <v>128</v>
      </c>
    </row>
    <row r="10" spans="1:13" x14ac:dyDescent="0.35">
      <c r="A10" s="36" t="s">
        <v>177</v>
      </c>
    </row>
    <row r="11" spans="1:13" x14ac:dyDescent="0.35">
      <c r="B11" s="35" t="s">
        <v>178</v>
      </c>
    </row>
    <row r="12" spans="1:13" x14ac:dyDescent="0.35">
      <c r="A12" s="36"/>
    </row>
    <row r="13" spans="1:13" s="36" customFormat="1" ht="115.25" customHeight="1" x14ac:dyDescent="0.35">
      <c r="A13" s="89" t="s">
        <v>40</v>
      </c>
      <c r="B13" s="89" t="s">
        <v>41</v>
      </c>
      <c r="C13" s="81" t="s">
        <v>42</v>
      </c>
      <c r="D13" s="81" t="s">
        <v>43</v>
      </c>
      <c r="E13" s="87" t="s">
        <v>44</v>
      </c>
      <c r="F13" s="81" t="s">
        <v>45</v>
      </c>
      <c r="G13" s="87" t="s">
        <v>46</v>
      </c>
      <c r="H13" s="78" t="s">
        <v>47</v>
      </c>
      <c r="I13" s="79"/>
      <c r="J13" s="79"/>
      <c r="K13" s="80"/>
      <c r="L13" s="81" t="s">
        <v>106</v>
      </c>
      <c r="M13" s="81" t="s">
        <v>21</v>
      </c>
    </row>
    <row r="14" spans="1:13" s="36" customFormat="1" ht="72" customHeight="1" x14ac:dyDescent="0.35">
      <c r="A14" s="90"/>
      <c r="B14" s="90"/>
      <c r="C14" s="82"/>
      <c r="D14" s="82"/>
      <c r="E14" s="88"/>
      <c r="F14" s="82"/>
      <c r="G14" s="88"/>
      <c r="H14" s="38" t="s">
        <v>48</v>
      </c>
      <c r="I14" s="39" t="s">
        <v>49</v>
      </c>
      <c r="J14" s="39" t="s">
        <v>50</v>
      </c>
      <c r="K14" s="39" t="s">
        <v>87</v>
      </c>
      <c r="L14" s="82"/>
      <c r="M14" s="82"/>
    </row>
    <row r="15" spans="1:13" x14ac:dyDescent="0.35">
      <c r="A15" s="65" t="s">
        <v>51</v>
      </c>
      <c r="B15" s="66"/>
      <c r="C15" s="66"/>
      <c r="D15" s="66"/>
      <c r="E15" s="66"/>
      <c r="F15" s="66"/>
      <c r="G15" s="66"/>
      <c r="H15" s="66"/>
      <c r="I15" s="66"/>
      <c r="J15" s="66"/>
      <c r="K15" s="66"/>
      <c r="L15" s="66"/>
      <c r="M15" s="66"/>
    </row>
    <row r="16" spans="1:13" x14ac:dyDescent="0.35">
      <c r="A16" s="65" t="s">
        <v>52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</row>
    <row r="17" spans="1:13" ht="24" x14ac:dyDescent="0.35">
      <c r="A17" s="40">
        <v>1</v>
      </c>
      <c r="B17" s="63" t="s">
        <v>170</v>
      </c>
      <c r="C17" s="42">
        <v>1</v>
      </c>
      <c r="D17" s="42">
        <v>2</v>
      </c>
      <c r="E17" s="40">
        <v>0</v>
      </c>
      <c r="F17" s="42" t="s">
        <v>89</v>
      </c>
      <c r="G17" s="40" t="s">
        <v>53</v>
      </c>
      <c r="H17" s="40">
        <f t="shared" ref="H17:H19" si="0">I17+J17</f>
        <v>30</v>
      </c>
      <c r="I17" s="42">
        <v>30</v>
      </c>
      <c r="J17" s="42">
        <v>0</v>
      </c>
      <c r="K17" s="42">
        <v>1</v>
      </c>
      <c r="L17" s="40">
        <v>0</v>
      </c>
      <c r="M17" s="40">
        <v>0</v>
      </c>
    </row>
    <row r="18" spans="1:13" x14ac:dyDescent="0.35">
      <c r="A18" s="40">
        <v>2</v>
      </c>
      <c r="B18" s="41" t="s">
        <v>95</v>
      </c>
      <c r="C18" s="42">
        <v>1</v>
      </c>
      <c r="D18" s="42">
        <v>2</v>
      </c>
      <c r="E18" s="40">
        <v>2</v>
      </c>
      <c r="F18" s="42" t="s">
        <v>89</v>
      </c>
      <c r="G18" s="40" t="s">
        <v>53</v>
      </c>
      <c r="H18" s="40">
        <f t="shared" si="0"/>
        <v>30</v>
      </c>
      <c r="I18" s="42">
        <v>0</v>
      </c>
      <c r="J18" s="42">
        <v>30</v>
      </c>
      <c r="K18" s="42">
        <v>1</v>
      </c>
      <c r="L18" s="40">
        <v>0</v>
      </c>
      <c r="M18" s="40">
        <v>0</v>
      </c>
    </row>
    <row r="19" spans="1:13" ht="24" x14ac:dyDescent="0.35">
      <c r="A19" s="40">
        <v>3</v>
      </c>
      <c r="B19" s="63" t="s">
        <v>171</v>
      </c>
      <c r="C19" s="42">
        <v>3</v>
      </c>
      <c r="D19" s="42">
        <v>2</v>
      </c>
      <c r="E19" s="40">
        <v>0</v>
      </c>
      <c r="F19" s="42" t="s">
        <v>89</v>
      </c>
      <c r="G19" s="40" t="s">
        <v>53</v>
      </c>
      <c r="H19" s="40">
        <f t="shared" si="0"/>
        <v>30</v>
      </c>
      <c r="I19" s="42">
        <v>30</v>
      </c>
      <c r="J19" s="42">
        <v>0</v>
      </c>
      <c r="K19" s="42">
        <v>1</v>
      </c>
      <c r="L19" s="40">
        <v>0</v>
      </c>
      <c r="M19" s="40">
        <v>0</v>
      </c>
    </row>
    <row r="20" spans="1:13" x14ac:dyDescent="0.35">
      <c r="A20" s="83" t="s">
        <v>55</v>
      </c>
      <c r="B20" s="84"/>
      <c r="C20" s="85"/>
      <c r="D20" s="43">
        <f>SUM(D17:D19)</f>
        <v>6</v>
      </c>
      <c r="E20" s="43">
        <f>SUM(E17:E19)</f>
        <v>2</v>
      </c>
      <c r="F20" s="43" t="s">
        <v>56</v>
      </c>
      <c r="G20" s="43" t="s">
        <v>56</v>
      </c>
      <c r="H20" s="43">
        <f>SUM(I20:J20)</f>
        <v>90</v>
      </c>
      <c r="I20" s="43">
        <f>SUM(I17:I19)</f>
        <v>60</v>
      </c>
      <c r="J20" s="43">
        <f t="shared" ref="J20:M20" si="1">SUM(J17:J19)</f>
        <v>30</v>
      </c>
      <c r="K20" s="43">
        <f t="shared" si="1"/>
        <v>3</v>
      </c>
      <c r="L20" s="43">
        <f t="shared" si="1"/>
        <v>0</v>
      </c>
      <c r="M20" s="43">
        <f t="shared" si="1"/>
        <v>0</v>
      </c>
    </row>
    <row r="21" spans="1:13" x14ac:dyDescent="0.35">
      <c r="A21" s="75" t="s">
        <v>57</v>
      </c>
      <c r="B21" s="76"/>
      <c r="C21" s="77"/>
      <c r="D21" s="37" t="s">
        <v>56</v>
      </c>
      <c r="E21" s="40">
        <f>E20</f>
        <v>2</v>
      </c>
      <c r="F21" s="40" t="s">
        <v>56</v>
      </c>
      <c r="G21" s="40" t="s">
        <v>56</v>
      </c>
      <c r="H21" s="44">
        <f t="shared" ref="H21" si="2">SUM(I21:J21)</f>
        <v>30</v>
      </c>
      <c r="I21" s="40">
        <v>0</v>
      </c>
      <c r="J21" s="44">
        <f>'Plan studiów MMiAD semestry'!J24+'Plan studiów MMiAD semestry'!J84</f>
        <v>30</v>
      </c>
      <c r="K21" s="44">
        <f>'Plan studiów MMiAD semestry'!K24+'Plan studiów MMiAD semestry'!K84</f>
        <v>1</v>
      </c>
      <c r="L21" s="40">
        <f>SUMIF($E17:$E19,"&gt;0",L17:L19)</f>
        <v>0</v>
      </c>
      <c r="M21" s="40">
        <f>SUMIF($E17:$E19,"&gt;0",M17:M19)</f>
        <v>0</v>
      </c>
    </row>
    <row r="22" spans="1:13" x14ac:dyDescent="0.35">
      <c r="A22" s="72" t="s">
        <v>58</v>
      </c>
      <c r="B22" s="73"/>
      <c r="C22" s="74"/>
      <c r="D22" s="45">
        <f>SUMIF(G17:G19,"f",D17:D19)</f>
        <v>6</v>
      </c>
      <c r="E22" s="45">
        <f>SUMIF(G17:G19,"f",E17:E19)</f>
        <v>2</v>
      </c>
      <c r="F22" s="45" t="s">
        <v>56</v>
      </c>
      <c r="G22" s="45" t="s">
        <v>56</v>
      </c>
      <c r="H22" s="45">
        <f>SUMIF($G17:$G19,"f",H17:H19)</f>
        <v>90</v>
      </c>
      <c r="I22" s="45">
        <f t="shared" ref="I22:L22" si="3">SUMIF($G17:$G19,"f",I17:I19)</f>
        <v>60</v>
      </c>
      <c r="J22" s="45">
        <f t="shared" si="3"/>
        <v>30</v>
      </c>
      <c r="K22" s="45">
        <f t="shared" si="3"/>
        <v>3</v>
      </c>
      <c r="L22" s="45">
        <f t="shared" si="3"/>
        <v>0</v>
      </c>
      <c r="M22" s="45">
        <f>SUMIF($G17:$G19,"f",M17:M19)</f>
        <v>0</v>
      </c>
    </row>
    <row r="23" spans="1:13" x14ac:dyDescent="0.35">
      <c r="A23" s="65" t="s">
        <v>59</v>
      </c>
      <c r="B23" s="66"/>
      <c r="C23" s="66"/>
      <c r="D23" s="66"/>
      <c r="E23" s="66"/>
      <c r="F23" s="66"/>
      <c r="G23" s="66"/>
      <c r="H23" s="66"/>
      <c r="I23" s="66"/>
      <c r="J23" s="66"/>
      <c r="K23" s="66"/>
      <c r="L23" s="66"/>
      <c r="M23" s="66"/>
    </row>
    <row r="24" spans="1:13" x14ac:dyDescent="0.35">
      <c r="A24" s="40">
        <v>1</v>
      </c>
      <c r="B24" s="46" t="s">
        <v>110</v>
      </c>
      <c r="C24" s="47">
        <v>1</v>
      </c>
      <c r="D24" s="48">
        <v>2</v>
      </c>
      <c r="E24" s="40">
        <v>0</v>
      </c>
      <c r="F24" s="42" t="s">
        <v>89</v>
      </c>
      <c r="G24" s="40" t="s">
        <v>54</v>
      </c>
      <c r="H24" s="40">
        <f>I24+J24</f>
        <v>30</v>
      </c>
      <c r="I24" s="42">
        <v>30</v>
      </c>
      <c r="J24" s="42">
        <v>0</v>
      </c>
      <c r="K24" s="42">
        <v>2</v>
      </c>
      <c r="L24" s="40">
        <v>0</v>
      </c>
      <c r="M24" s="40">
        <v>0</v>
      </c>
    </row>
    <row r="25" spans="1:13" x14ac:dyDescent="0.35">
      <c r="A25" s="40">
        <v>2</v>
      </c>
      <c r="B25" s="49" t="s">
        <v>37</v>
      </c>
      <c r="C25" s="50">
        <v>1</v>
      </c>
      <c r="D25" s="48">
        <v>4.5</v>
      </c>
      <c r="E25" s="40">
        <v>3</v>
      </c>
      <c r="F25" s="42" t="s">
        <v>89</v>
      </c>
      <c r="G25" s="42" t="s">
        <v>54</v>
      </c>
      <c r="H25" s="42">
        <f t="shared" ref="H25:H39" si="4">I25+J25</f>
        <v>60</v>
      </c>
      <c r="I25" s="42">
        <v>15</v>
      </c>
      <c r="J25" s="42">
        <v>45</v>
      </c>
      <c r="K25" s="42">
        <v>2</v>
      </c>
      <c r="L25" s="40">
        <v>0</v>
      </c>
      <c r="M25" s="40">
        <v>0</v>
      </c>
    </row>
    <row r="26" spans="1:13" x14ac:dyDescent="0.35">
      <c r="A26" s="40">
        <v>3</v>
      </c>
      <c r="B26" s="41" t="s">
        <v>26</v>
      </c>
      <c r="C26" s="40">
        <v>1</v>
      </c>
      <c r="D26" s="42">
        <v>4.5</v>
      </c>
      <c r="E26" s="40">
        <v>1</v>
      </c>
      <c r="F26" s="48" t="s">
        <v>90</v>
      </c>
      <c r="G26" s="40" t="s">
        <v>54</v>
      </c>
      <c r="H26" s="40">
        <f>I26+J26</f>
        <v>60</v>
      </c>
      <c r="I26" s="40">
        <v>30</v>
      </c>
      <c r="J26" s="40">
        <v>30</v>
      </c>
      <c r="K26" s="40">
        <v>4</v>
      </c>
      <c r="L26" s="40">
        <v>0</v>
      </c>
      <c r="M26" s="40">
        <v>0</v>
      </c>
    </row>
    <row r="27" spans="1:13" x14ac:dyDescent="0.35">
      <c r="A27" s="40">
        <v>4</v>
      </c>
      <c r="B27" s="41" t="s">
        <v>25</v>
      </c>
      <c r="C27" s="40">
        <v>1</v>
      </c>
      <c r="D27" s="48">
        <v>5</v>
      </c>
      <c r="E27" s="40">
        <v>1.5</v>
      </c>
      <c r="F27" s="48" t="s">
        <v>90</v>
      </c>
      <c r="G27" s="40" t="s">
        <v>54</v>
      </c>
      <c r="H27" s="40">
        <f>I27+J27</f>
        <v>75</v>
      </c>
      <c r="I27" s="40">
        <v>30</v>
      </c>
      <c r="J27" s="40">
        <v>45</v>
      </c>
      <c r="K27" s="40">
        <v>4</v>
      </c>
      <c r="L27" s="40">
        <v>0</v>
      </c>
      <c r="M27" s="40">
        <v>0</v>
      </c>
    </row>
    <row r="28" spans="1:13" x14ac:dyDescent="0.35">
      <c r="A28" s="40">
        <v>5</v>
      </c>
      <c r="B28" s="46" t="s">
        <v>109</v>
      </c>
      <c r="C28" s="47">
        <v>2</v>
      </c>
      <c r="D28" s="48">
        <v>2</v>
      </c>
      <c r="E28" s="40">
        <v>0</v>
      </c>
      <c r="F28" s="42" t="s">
        <v>89</v>
      </c>
      <c r="G28" s="40" t="s">
        <v>54</v>
      </c>
      <c r="H28" s="40">
        <f t="shared" si="4"/>
        <v>30</v>
      </c>
      <c r="I28" s="40">
        <v>30</v>
      </c>
      <c r="J28" s="40">
        <v>0</v>
      </c>
      <c r="K28" s="40">
        <v>2</v>
      </c>
      <c r="L28" s="40">
        <v>0</v>
      </c>
      <c r="M28" s="40">
        <v>0</v>
      </c>
    </row>
    <row r="29" spans="1:13" x14ac:dyDescent="0.35">
      <c r="A29" s="40">
        <v>6</v>
      </c>
      <c r="B29" s="49" t="s">
        <v>5</v>
      </c>
      <c r="C29" s="40">
        <v>2</v>
      </c>
      <c r="D29" s="48">
        <v>2</v>
      </c>
      <c r="E29" s="40">
        <v>2</v>
      </c>
      <c r="F29" s="42" t="s">
        <v>89</v>
      </c>
      <c r="G29" s="40" t="s">
        <v>54</v>
      </c>
      <c r="H29" s="40">
        <f t="shared" si="4"/>
        <v>30</v>
      </c>
      <c r="I29" s="40">
        <v>0</v>
      </c>
      <c r="J29" s="40">
        <v>30</v>
      </c>
      <c r="K29" s="40">
        <v>2</v>
      </c>
      <c r="L29" s="40">
        <v>0</v>
      </c>
      <c r="M29" s="40">
        <v>0</v>
      </c>
    </row>
    <row r="30" spans="1:13" x14ac:dyDescent="0.35">
      <c r="A30" s="40">
        <v>7</v>
      </c>
      <c r="B30" s="41" t="s">
        <v>6</v>
      </c>
      <c r="C30" s="47">
        <v>2</v>
      </c>
      <c r="D30" s="48">
        <v>3.5</v>
      </c>
      <c r="E30" s="40">
        <v>3.5</v>
      </c>
      <c r="F30" s="42" t="s">
        <v>89</v>
      </c>
      <c r="G30" s="40" t="s">
        <v>53</v>
      </c>
      <c r="H30" s="40">
        <f t="shared" si="4"/>
        <v>45</v>
      </c>
      <c r="I30" s="40">
        <v>0</v>
      </c>
      <c r="J30" s="40">
        <v>45</v>
      </c>
      <c r="K30" s="40">
        <v>2</v>
      </c>
      <c r="L30" s="40">
        <v>0</v>
      </c>
      <c r="M30" s="40">
        <v>0</v>
      </c>
    </row>
    <row r="31" spans="1:13" x14ac:dyDescent="0.35">
      <c r="A31" s="40">
        <v>8</v>
      </c>
      <c r="B31" s="51" t="s">
        <v>8</v>
      </c>
      <c r="C31" s="50">
        <v>2</v>
      </c>
      <c r="D31" s="42">
        <v>5</v>
      </c>
      <c r="E31" s="40">
        <v>2</v>
      </c>
      <c r="F31" s="42" t="s">
        <v>90</v>
      </c>
      <c r="G31" s="42" t="s">
        <v>54</v>
      </c>
      <c r="H31" s="42">
        <f t="shared" si="4"/>
        <v>75</v>
      </c>
      <c r="I31" s="42">
        <v>45</v>
      </c>
      <c r="J31" s="42">
        <v>30</v>
      </c>
      <c r="K31" s="42">
        <v>4</v>
      </c>
      <c r="L31" s="40">
        <v>0</v>
      </c>
      <c r="M31" s="40">
        <v>0</v>
      </c>
    </row>
    <row r="32" spans="1:13" x14ac:dyDescent="0.35">
      <c r="A32" s="40">
        <v>9</v>
      </c>
      <c r="B32" s="49" t="s">
        <v>28</v>
      </c>
      <c r="C32" s="40">
        <v>2</v>
      </c>
      <c r="D32" s="48">
        <v>4.5</v>
      </c>
      <c r="E32" s="40">
        <v>2</v>
      </c>
      <c r="F32" s="48" t="s">
        <v>90</v>
      </c>
      <c r="G32" s="40" t="s">
        <v>54</v>
      </c>
      <c r="H32" s="40">
        <f>I32+J32</f>
        <v>60</v>
      </c>
      <c r="I32" s="40">
        <v>30</v>
      </c>
      <c r="J32" s="40">
        <v>30</v>
      </c>
      <c r="K32" s="40">
        <v>4</v>
      </c>
      <c r="L32" s="40">
        <v>0</v>
      </c>
      <c r="M32" s="40">
        <v>0</v>
      </c>
    </row>
    <row r="33" spans="1:13" x14ac:dyDescent="0.35">
      <c r="A33" s="40">
        <v>10</v>
      </c>
      <c r="B33" s="41" t="s">
        <v>12</v>
      </c>
      <c r="C33" s="52">
        <v>3</v>
      </c>
      <c r="D33" s="48">
        <v>1</v>
      </c>
      <c r="E33" s="40">
        <v>0</v>
      </c>
      <c r="F33" s="42" t="s">
        <v>89</v>
      </c>
      <c r="G33" s="42" t="s">
        <v>54</v>
      </c>
      <c r="H33" s="42">
        <f t="shared" si="4"/>
        <v>15</v>
      </c>
      <c r="I33" s="42">
        <v>15</v>
      </c>
      <c r="J33" s="42">
        <v>0</v>
      </c>
      <c r="K33" s="42">
        <v>2</v>
      </c>
      <c r="L33" s="40">
        <v>0</v>
      </c>
      <c r="M33" s="40">
        <v>0</v>
      </c>
    </row>
    <row r="34" spans="1:13" x14ac:dyDescent="0.35">
      <c r="A34" s="40">
        <v>11</v>
      </c>
      <c r="B34" s="41" t="s">
        <v>19</v>
      </c>
      <c r="C34" s="52">
        <v>3</v>
      </c>
      <c r="D34" s="48">
        <v>4.5</v>
      </c>
      <c r="E34" s="40">
        <v>1</v>
      </c>
      <c r="F34" s="48" t="s">
        <v>90</v>
      </c>
      <c r="G34" s="42" t="s">
        <v>54</v>
      </c>
      <c r="H34" s="42">
        <f t="shared" si="4"/>
        <v>60</v>
      </c>
      <c r="I34" s="53">
        <v>30</v>
      </c>
      <c r="J34" s="40">
        <v>30</v>
      </c>
      <c r="K34" s="40">
        <v>4</v>
      </c>
      <c r="L34" s="40">
        <v>0</v>
      </c>
      <c r="M34" s="40">
        <v>0</v>
      </c>
    </row>
    <row r="35" spans="1:13" x14ac:dyDescent="0.35">
      <c r="A35" s="40">
        <v>12</v>
      </c>
      <c r="B35" s="46" t="s">
        <v>111</v>
      </c>
      <c r="C35" s="47">
        <v>3</v>
      </c>
      <c r="D35" s="48">
        <v>2</v>
      </c>
      <c r="E35" s="40">
        <v>0</v>
      </c>
      <c r="F35" s="42" t="s">
        <v>89</v>
      </c>
      <c r="G35" s="40" t="s">
        <v>54</v>
      </c>
      <c r="H35" s="40">
        <f t="shared" si="4"/>
        <v>30</v>
      </c>
      <c r="I35" s="40">
        <v>30</v>
      </c>
      <c r="J35" s="40">
        <v>0</v>
      </c>
      <c r="K35" s="40">
        <v>2</v>
      </c>
      <c r="L35" s="40">
        <v>0</v>
      </c>
      <c r="M35" s="40">
        <v>0</v>
      </c>
    </row>
    <row r="36" spans="1:13" x14ac:dyDescent="0.35">
      <c r="A36" s="40">
        <v>13</v>
      </c>
      <c r="B36" s="54" t="s">
        <v>13</v>
      </c>
      <c r="C36" s="40">
        <v>3</v>
      </c>
      <c r="D36" s="48">
        <v>4.5</v>
      </c>
      <c r="E36" s="40">
        <v>2</v>
      </c>
      <c r="F36" s="48" t="s">
        <v>90</v>
      </c>
      <c r="G36" s="40" t="s">
        <v>53</v>
      </c>
      <c r="H36" s="40">
        <f t="shared" si="4"/>
        <v>60</v>
      </c>
      <c r="I36" s="40">
        <v>30</v>
      </c>
      <c r="J36" s="40">
        <v>30</v>
      </c>
      <c r="K36" s="40">
        <v>4</v>
      </c>
      <c r="L36" s="40">
        <v>0</v>
      </c>
      <c r="M36" s="40">
        <v>0</v>
      </c>
    </row>
    <row r="37" spans="1:13" x14ac:dyDescent="0.35">
      <c r="A37" s="40" t="s">
        <v>143</v>
      </c>
      <c r="B37" s="41" t="s">
        <v>38</v>
      </c>
      <c r="C37" s="40"/>
      <c r="D37" s="48"/>
      <c r="E37" s="40"/>
      <c r="F37" s="48"/>
      <c r="G37" s="40"/>
      <c r="H37" s="40"/>
      <c r="I37" s="53"/>
      <c r="J37" s="53"/>
      <c r="K37" s="53"/>
      <c r="L37" s="40"/>
      <c r="M37" s="40"/>
    </row>
    <row r="38" spans="1:13" x14ac:dyDescent="0.35">
      <c r="A38" s="40" t="s">
        <v>144</v>
      </c>
      <c r="B38" s="41" t="s">
        <v>29</v>
      </c>
      <c r="C38" s="40"/>
      <c r="D38" s="48"/>
      <c r="E38" s="40"/>
      <c r="F38" s="48"/>
      <c r="G38" s="40"/>
      <c r="H38" s="40"/>
      <c r="I38" s="53"/>
      <c r="J38" s="53"/>
      <c r="K38" s="53"/>
      <c r="L38" s="40"/>
      <c r="M38" s="40"/>
    </row>
    <row r="39" spans="1:13" x14ac:dyDescent="0.35">
      <c r="A39" s="40">
        <v>14</v>
      </c>
      <c r="B39" s="49" t="s">
        <v>17</v>
      </c>
      <c r="C39" s="47">
        <v>3</v>
      </c>
      <c r="D39" s="48">
        <v>3.5</v>
      </c>
      <c r="E39" s="40">
        <v>3.5</v>
      </c>
      <c r="F39" s="42" t="s">
        <v>89</v>
      </c>
      <c r="G39" s="40" t="s">
        <v>53</v>
      </c>
      <c r="H39" s="40">
        <f t="shared" si="4"/>
        <v>45</v>
      </c>
      <c r="I39" s="53">
        <v>0</v>
      </c>
      <c r="J39" s="53">
        <v>45</v>
      </c>
      <c r="K39" s="53">
        <v>2</v>
      </c>
      <c r="L39" s="40">
        <v>0</v>
      </c>
      <c r="M39" s="40">
        <v>0</v>
      </c>
    </row>
    <row r="40" spans="1:13" x14ac:dyDescent="0.35">
      <c r="A40" s="40">
        <v>15</v>
      </c>
      <c r="B40" s="55" t="s">
        <v>21</v>
      </c>
      <c r="C40" s="56">
        <v>4</v>
      </c>
      <c r="D40" s="42">
        <v>20</v>
      </c>
      <c r="E40" s="40">
        <v>10</v>
      </c>
      <c r="F40" s="42" t="s">
        <v>91</v>
      </c>
      <c r="G40" s="40" t="s">
        <v>53</v>
      </c>
      <c r="H40" s="40">
        <f>I40+J40</f>
        <v>0</v>
      </c>
      <c r="I40" s="42">
        <v>0</v>
      </c>
      <c r="J40" s="42">
        <v>0</v>
      </c>
      <c r="K40" s="42">
        <v>0</v>
      </c>
      <c r="L40" s="40">
        <v>0</v>
      </c>
      <c r="M40" s="40">
        <v>200</v>
      </c>
    </row>
    <row r="41" spans="1:13" x14ac:dyDescent="0.35">
      <c r="A41" s="40">
        <v>16</v>
      </c>
      <c r="B41" s="41" t="s">
        <v>131</v>
      </c>
      <c r="C41" s="40">
        <v>4</v>
      </c>
      <c r="D41" s="42">
        <v>2</v>
      </c>
      <c r="E41" s="40">
        <v>0</v>
      </c>
      <c r="F41" s="42" t="s">
        <v>89</v>
      </c>
      <c r="G41" s="40" t="s">
        <v>53</v>
      </c>
      <c r="H41" s="40">
        <f>I41+J41</f>
        <v>30</v>
      </c>
      <c r="I41" s="48">
        <v>30</v>
      </c>
      <c r="J41" s="48">
        <v>0</v>
      </c>
      <c r="K41" s="48">
        <v>2</v>
      </c>
      <c r="L41" s="40">
        <v>0</v>
      </c>
      <c r="M41" s="40">
        <v>0</v>
      </c>
    </row>
    <row r="42" spans="1:13" x14ac:dyDescent="0.35">
      <c r="A42" s="40" t="s">
        <v>145</v>
      </c>
      <c r="B42" s="35" t="s">
        <v>122</v>
      </c>
      <c r="C42" s="47"/>
      <c r="D42" s="48"/>
      <c r="E42" s="40"/>
      <c r="F42" s="42"/>
      <c r="G42" s="40"/>
      <c r="H42" s="40"/>
      <c r="I42" s="40"/>
      <c r="J42" s="40"/>
      <c r="K42" s="40"/>
      <c r="L42" s="40"/>
      <c r="M42" s="40"/>
    </row>
    <row r="43" spans="1:13" x14ac:dyDescent="0.35">
      <c r="A43" s="40" t="s">
        <v>146</v>
      </c>
      <c r="B43" s="41" t="s">
        <v>123</v>
      </c>
      <c r="C43" s="56"/>
      <c r="D43" s="42"/>
      <c r="E43" s="40"/>
      <c r="F43" s="42"/>
      <c r="G43" s="40"/>
      <c r="H43" s="40"/>
      <c r="I43" s="42"/>
      <c r="J43" s="42"/>
      <c r="K43" s="42"/>
      <c r="L43" s="40"/>
      <c r="M43" s="40"/>
    </row>
    <row r="44" spans="1:13" x14ac:dyDescent="0.35">
      <c r="A44" s="40">
        <v>17</v>
      </c>
      <c r="B44" s="41" t="s">
        <v>20</v>
      </c>
      <c r="C44" s="47">
        <v>4</v>
      </c>
      <c r="D44" s="48">
        <v>3.5</v>
      </c>
      <c r="E44" s="40">
        <v>3.5</v>
      </c>
      <c r="F44" s="42" t="s">
        <v>89</v>
      </c>
      <c r="G44" s="40" t="s">
        <v>53</v>
      </c>
      <c r="H44" s="40">
        <f>I44+J44</f>
        <v>45</v>
      </c>
      <c r="I44" s="42">
        <v>0</v>
      </c>
      <c r="J44" s="42">
        <v>45</v>
      </c>
      <c r="K44" s="42">
        <v>2</v>
      </c>
      <c r="L44" s="40">
        <v>0</v>
      </c>
      <c r="M44" s="40">
        <v>0</v>
      </c>
    </row>
    <row r="45" spans="1:13" x14ac:dyDescent="0.35">
      <c r="A45" s="83" t="s">
        <v>55</v>
      </c>
      <c r="B45" s="84"/>
      <c r="C45" s="85"/>
      <c r="D45" s="43">
        <f>SUM(D24:D44)</f>
        <v>74</v>
      </c>
      <c r="E45" s="43">
        <f>SUM(E24:E44)</f>
        <v>35</v>
      </c>
      <c r="F45" s="43" t="s">
        <v>56</v>
      </c>
      <c r="G45" s="43" t="s">
        <v>56</v>
      </c>
      <c r="H45" s="43">
        <f>SUM(I45:J45)</f>
        <v>750</v>
      </c>
      <c r="I45" s="43">
        <f>SUM(I24:I44)</f>
        <v>345</v>
      </c>
      <c r="J45" s="43">
        <f>SUM(J24:J44)</f>
        <v>405</v>
      </c>
      <c r="K45" s="43">
        <f>SUM(K24:K44)</f>
        <v>44</v>
      </c>
      <c r="L45" s="43">
        <f>SUM(L24:L44)</f>
        <v>0</v>
      </c>
      <c r="M45" s="43">
        <f>SUM(M24:M44)</f>
        <v>200</v>
      </c>
    </row>
    <row r="46" spans="1:13" x14ac:dyDescent="0.35">
      <c r="A46" s="75" t="s">
        <v>57</v>
      </c>
      <c r="B46" s="76"/>
      <c r="C46" s="77"/>
      <c r="D46" s="40" t="s">
        <v>56</v>
      </c>
      <c r="E46" s="40">
        <f>E45</f>
        <v>35</v>
      </c>
      <c r="F46" s="40" t="s">
        <v>56</v>
      </c>
      <c r="G46" s="40" t="s">
        <v>56</v>
      </c>
      <c r="H46" s="44">
        <f t="shared" ref="H46" si="5">SUM(I46:J46)</f>
        <v>338</v>
      </c>
      <c r="I46" s="40">
        <v>0</v>
      </c>
      <c r="J46" s="44">
        <f>'Plan studiów MMiAD semestry'!J32+'Plan studiów MMiAD semestry'!J61+'Plan studiów MMiAD semestry'!J93+'Plan studiów MMiAD semestry'!J113</f>
        <v>338</v>
      </c>
      <c r="K46" s="44">
        <f>'Plan studiów MMiAD semestry'!K32+'Plan studiów MMiAD semestry'!K61+'Plan studiów MMiAD semestry'!K93+'Plan studiów MMiAD semestry'!K113</f>
        <v>18</v>
      </c>
      <c r="L46" s="40">
        <f>SUMIF($E24:$E44,"&gt;0",L24:L44)</f>
        <v>0</v>
      </c>
      <c r="M46" s="40">
        <f>SUMIF($E24:$E44,"&gt;0",M24:M44)</f>
        <v>200</v>
      </c>
    </row>
    <row r="47" spans="1:13" x14ac:dyDescent="0.35">
      <c r="A47" s="72" t="s">
        <v>58</v>
      </c>
      <c r="B47" s="73"/>
      <c r="C47" s="74"/>
      <c r="D47" s="45">
        <f>SUMIF(G24:G44,"f",D24:D44)</f>
        <v>37</v>
      </c>
      <c r="E47" s="45">
        <f>SUMIF(G24:G44,"f",E24:E44)</f>
        <v>22.5</v>
      </c>
      <c r="F47" s="45" t="s">
        <v>56</v>
      </c>
      <c r="G47" s="45" t="s">
        <v>56</v>
      </c>
      <c r="H47" s="45">
        <f t="shared" ref="H47:M47" si="6">SUMIF($G24:$G44,"f",H24:H44)</f>
        <v>225</v>
      </c>
      <c r="I47" s="45">
        <f t="shared" si="6"/>
        <v>60</v>
      </c>
      <c r="J47" s="45">
        <f t="shared" si="6"/>
        <v>165</v>
      </c>
      <c r="K47" s="45">
        <f t="shared" si="6"/>
        <v>12</v>
      </c>
      <c r="L47" s="45">
        <f t="shared" si="6"/>
        <v>0</v>
      </c>
      <c r="M47" s="45">
        <f t="shared" si="6"/>
        <v>200</v>
      </c>
    </row>
    <row r="48" spans="1:13" x14ac:dyDescent="0.35">
      <c r="A48" s="70" t="s">
        <v>60</v>
      </c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</row>
    <row r="49" spans="1:13" x14ac:dyDescent="0.35">
      <c r="A49" s="40">
        <v>1</v>
      </c>
      <c r="B49" s="46" t="s">
        <v>10</v>
      </c>
      <c r="C49" s="40">
        <v>1</v>
      </c>
      <c r="D49" s="42">
        <v>4.5</v>
      </c>
      <c r="E49" s="40">
        <v>2</v>
      </c>
      <c r="F49" s="42" t="s">
        <v>89</v>
      </c>
      <c r="G49" s="40" t="s">
        <v>53</v>
      </c>
      <c r="H49" s="40">
        <f>I49+J49</f>
        <v>60</v>
      </c>
      <c r="I49" s="42">
        <v>30</v>
      </c>
      <c r="J49" s="42">
        <v>30</v>
      </c>
      <c r="K49" s="42">
        <v>2</v>
      </c>
      <c r="L49" s="40">
        <v>0</v>
      </c>
      <c r="M49" s="40">
        <v>0</v>
      </c>
    </row>
    <row r="50" spans="1:13" x14ac:dyDescent="0.35">
      <c r="A50" s="40">
        <v>2</v>
      </c>
      <c r="B50" s="49" t="s">
        <v>3</v>
      </c>
      <c r="C50" s="40">
        <v>1</v>
      </c>
      <c r="D50" s="48">
        <v>4</v>
      </c>
      <c r="E50" s="40">
        <v>2</v>
      </c>
      <c r="F50" s="42" t="s">
        <v>89</v>
      </c>
      <c r="G50" s="40" t="s">
        <v>53</v>
      </c>
      <c r="H50" s="40">
        <f>I50+J50</f>
        <v>60</v>
      </c>
      <c r="I50" s="42">
        <v>30</v>
      </c>
      <c r="J50" s="42">
        <v>30</v>
      </c>
      <c r="K50" s="42">
        <v>2</v>
      </c>
      <c r="L50" s="40">
        <v>0</v>
      </c>
      <c r="M50" s="40">
        <v>0</v>
      </c>
    </row>
    <row r="51" spans="1:13" x14ac:dyDescent="0.35">
      <c r="A51" s="40">
        <v>3</v>
      </c>
      <c r="B51" s="41" t="s">
        <v>4</v>
      </c>
      <c r="C51" s="40">
        <v>2</v>
      </c>
      <c r="D51" s="48">
        <v>4</v>
      </c>
      <c r="E51" s="40">
        <v>2</v>
      </c>
      <c r="F51" s="42" t="s">
        <v>89</v>
      </c>
      <c r="G51" s="40" t="s">
        <v>53</v>
      </c>
      <c r="H51" s="40">
        <f t="shared" ref="H51" si="7">I51+J51</f>
        <v>60</v>
      </c>
      <c r="I51" s="53">
        <v>30</v>
      </c>
      <c r="J51" s="53">
        <v>30</v>
      </c>
      <c r="K51" s="53">
        <v>2</v>
      </c>
      <c r="L51" s="40">
        <v>0</v>
      </c>
      <c r="M51" s="40">
        <v>0</v>
      </c>
    </row>
    <row r="52" spans="1:13" x14ac:dyDescent="0.35">
      <c r="A52" s="40" t="s">
        <v>103</v>
      </c>
      <c r="B52" s="41" t="s">
        <v>15</v>
      </c>
      <c r="C52" s="40"/>
      <c r="D52" s="40"/>
      <c r="E52" s="40"/>
      <c r="F52" s="48"/>
      <c r="G52" s="40"/>
      <c r="H52" s="40"/>
      <c r="I52" s="40"/>
      <c r="J52" s="40"/>
      <c r="K52" s="40"/>
      <c r="L52" s="40"/>
      <c r="M52" s="40"/>
    </row>
    <row r="53" spans="1:13" x14ac:dyDescent="0.35">
      <c r="A53" s="40" t="s">
        <v>104</v>
      </c>
      <c r="B53" s="41" t="s">
        <v>14</v>
      </c>
      <c r="C53" s="40"/>
      <c r="D53" s="48"/>
      <c r="E53" s="40"/>
      <c r="F53" s="48"/>
      <c r="G53" s="40"/>
      <c r="H53" s="40"/>
      <c r="I53" s="53"/>
      <c r="J53" s="53"/>
      <c r="K53" s="53"/>
      <c r="L53" s="40"/>
      <c r="M53" s="40"/>
    </row>
    <row r="54" spans="1:13" x14ac:dyDescent="0.35">
      <c r="A54" s="40">
        <v>4</v>
      </c>
      <c r="B54" s="41" t="s">
        <v>11</v>
      </c>
      <c r="C54" s="40">
        <v>2</v>
      </c>
      <c r="D54" s="40">
        <v>3</v>
      </c>
      <c r="E54" s="40">
        <v>2</v>
      </c>
      <c r="F54" s="42" t="s">
        <v>89</v>
      </c>
      <c r="G54" s="40" t="s">
        <v>53</v>
      </c>
      <c r="H54" s="40">
        <f>I54+J54</f>
        <v>45</v>
      </c>
      <c r="I54" s="42">
        <v>15</v>
      </c>
      <c r="J54" s="42">
        <v>30</v>
      </c>
      <c r="K54" s="42">
        <v>2</v>
      </c>
      <c r="L54" s="40">
        <v>0</v>
      </c>
      <c r="M54" s="40">
        <v>0</v>
      </c>
    </row>
    <row r="55" spans="1:13" x14ac:dyDescent="0.35">
      <c r="A55" s="40">
        <v>5</v>
      </c>
      <c r="B55" s="46" t="s">
        <v>96</v>
      </c>
      <c r="C55" s="40">
        <v>3</v>
      </c>
      <c r="D55" s="42">
        <v>3.5</v>
      </c>
      <c r="E55" s="40">
        <v>3.5</v>
      </c>
      <c r="F55" s="42" t="s">
        <v>89</v>
      </c>
      <c r="G55" s="40" t="s">
        <v>53</v>
      </c>
      <c r="H55" s="40">
        <f t="shared" ref="H55:H56" si="8">I55+J55</f>
        <v>45</v>
      </c>
      <c r="I55" s="42">
        <v>0</v>
      </c>
      <c r="J55" s="42">
        <v>45</v>
      </c>
      <c r="K55" s="42">
        <v>2</v>
      </c>
      <c r="L55" s="40">
        <v>0</v>
      </c>
      <c r="M55" s="40">
        <v>0</v>
      </c>
    </row>
    <row r="56" spans="1:13" x14ac:dyDescent="0.35">
      <c r="A56" s="40">
        <v>6</v>
      </c>
      <c r="B56" s="49" t="s">
        <v>9</v>
      </c>
      <c r="C56" s="40">
        <v>3</v>
      </c>
      <c r="D56" s="48">
        <v>4.5</v>
      </c>
      <c r="E56" s="40">
        <v>2</v>
      </c>
      <c r="F56" s="42" t="s">
        <v>89</v>
      </c>
      <c r="G56" s="40" t="s">
        <v>53</v>
      </c>
      <c r="H56" s="40">
        <f t="shared" si="8"/>
        <v>60</v>
      </c>
      <c r="I56" s="42">
        <v>30</v>
      </c>
      <c r="J56" s="42">
        <v>30</v>
      </c>
      <c r="K56" s="42">
        <v>2</v>
      </c>
      <c r="L56" s="40">
        <v>0</v>
      </c>
      <c r="M56" s="40">
        <v>0</v>
      </c>
    </row>
    <row r="57" spans="1:13" x14ac:dyDescent="0.35">
      <c r="A57" s="40" t="s">
        <v>147</v>
      </c>
      <c r="B57" s="49" t="s">
        <v>125</v>
      </c>
      <c r="C57" s="40"/>
      <c r="D57" s="40"/>
      <c r="E57" s="40"/>
      <c r="F57" s="48"/>
      <c r="G57" s="40"/>
      <c r="H57" s="40"/>
      <c r="I57" s="40"/>
      <c r="J57" s="40"/>
      <c r="K57" s="40"/>
      <c r="L57" s="40"/>
      <c r="M57" s="40"/>
    </row>
    <row r="58" spans="1:13" x14ac:dyDescent="0.35">
      <c r="A58" s="40" t="s">
        <v>148</v>
      </c>
      <c r="B58" s="64" t="s">
        <v>108</v>
      </c>
      <c r="C58" s="40"/>
      <c r="D58" s="48"/>
      <c r="E58" s="40"/>
      <c r="F58" s="48"/>
      <c r="G58" s="40"/>
      <c r="H58" s="40"/>
      <c r="I58" s="53"/>
      <c r="J58" s="53"/>
      <c r="K58" s="53"/>
      <c r="L58" s="40"/>
      <c r="M58" s="40"/>
    </row>
    <row r="59" spans="1:13" x14ac:dyDescent="0.35">
      <c r="A59" s="40">
        <v>7</v>
      </c>
      <c r="B59" s="49" t="s">
        <v>16</v>
      </c>
      <c r="C59" s="40">
        <v>3</v>
      </c>
      <c r="D59" s="48">
        <v>4.5</v>
      </c>
      <c r="E59" s="40">
        <v>2</v>
      </c>
      <c r="F59" s="42" t="s">
        <v>89</v>
      </c>
      <c r="G59" s="40" t="s">
        <v>53</v>
      </c>
      <c r="H59" s="40">
        <f t="shared" ref="H59" si="9">I59+J59</f>
        <v>60</v>
      </c>
      <c r="I59" s="42">
        <v>30</v>
      </c>
      <c r="J59" s="42">
        <v>30</v>
      </c>
      <c r="K59" s="42">
        <v>2</v>
      </c>
      <c r="L59" s="40">
        <v>0</v>
      </c>
      <c r="M59" s="40">
        <v>0</v>
      </c>
    </row>
    <row r="60" spans="1:13" x14ac:dyDescent="0.35">
      <c r="A60" s="40" t="s">
        <v>149</v>
      </c>
      <c r="B60" s="41" t="s">
        <v>30</v>
      </c>
      <c r="C60" s="40"/>
      <c r="D60" s="40"/>
      <c r="E60" s="40"/>
      <c r="F60" s="48"/>
      <c r="G60" s="40"/>
      <c r="H60" s="40"/>
      <c r="I60" s="40"/>
      <c r="J60" s="40"/>
      <c r="K60" s="40"/>
      <c r="L60" s="40"/>
      <c r="M60" s="40"/>
    </row>
    <row r="61" spans="1:13" x14ac:dyDescent="0.35">
      <c r="A61" s="40" t="s">
        <v>150</v>
      </c>
      <c r="B61" s="41" t="s">
        <v>33</v>
      </c>
      <c r="C61" s="40"/>
      <c r="D61" s="48"/>
      <c r="E61" s="40"/>
      <c r="F61" s="48"/>
      <c r="G61" s="40"/>
      <c r="H61" s="40"/>
      <c r="I61" s="53"/>
      <c r="J61" s="53"/>
      <c r="K61" s="53"/>
      <c r="L61" s="40"/>
      <c r="M61" s="40"/>
    </row>
    <row r="62" spans="1:13" x14ac:dyDescent="0.35">
      <c r="A62" s="40">
        <v>8</v>
      </c>
      <c r="B62" s="51" t="s">
        <v>18</v>
      </c>
      <c r="C62" s="40">
        <v>4</v>
      </c>
      <c r="D62" s="42">
        <v>4.5</v>
      </c>
      <c r="E62" s="40">
        <v>2</v>
      </c>
      <c r="F62" s="42" t="s">
        <v>89</v>
      </c>
      <c r="G62" s="40" t="s">
        <v>53</v>
      </c>
      <c r="H62" s="40">
        <f>I62+J62</f>
        <v>60</v>
      </c>
      <c r="I62" s="42">
        <v>30</v>
      </c>
      <c r="J62" s="42">
        <v>30</v>
      </c>
      <c r="K62" s="42">
        <v>2</v>
      </c>
      <c r="L62" s="40">
        <v>0</v>
      </c>
      <c r="M62" s="40">
        <v>0</v>
      </c>
    </row>
    <row r="63" spans="1:13" x14ac:dyDescent="0.35">
      <c r="A63" s="83" t="s">
        <v>55</v>
      </c>
      <c r="B63" s="84"/>
      <c r="C63" s="85"/>
      <c r="D63" s="43">
        <f>SUM(D49:D62)</f>
        <v>32.5</v>
      </c>
      <c r="E63" s="43">
        <f>SUM(E49:E62)</f>
        <v>17.5</v>
      </c>
      <c r="F63" s="43" t="s">
        <v>56</v>
      </c>
      <c r="G63" s="43" t="s">
        <v>56</v>
      </c>
      <c r="H63" s="43">
        <f>SUM(I63:J63)</f>
        <v>450</v>
      </c>
      <c r="I63" s="43">
        <f>SUM(I49:I62)</f>
        <v>195</v>
      </c>
      <c r="J63" s="43">
        <f>SUM(J49:J62)</f>
        <v>255</v>
      </c>
      <c r="K63" s="43">
        <f>SUM(K49:K62)</f>
        <v>16</v>
      </c>
      <c r="L63" s="43">
        <f>SUM(L49:L62)</f>
        <v>0</v>
      </c>
      <c r="M63" s="43">
        <f>SUM(M49:M62)</f>
        <v>0</v>
      </c>
    </row>
    <row r="64" spans="1:13" x14ac:dyDescent="0.35">
      <c r="A64" s="75" t="s">
        <v>57</v>
      </c>
      <c r="B64" s="76"/>
      <c r="C64" s="77"/>
      <c r="D64" s="37" t="s">
        <v>56</v>
      </c>
      <c r="E64" s="40">
        <f>E63</f>
        <v>17.5</v>
      </c>
      <c r="F64" s="40" t="s">
        <v>56</v>
      </c>
      <c r="G64" s="40" t="s">
        <v>56</v>
      </c>
      <c r="H64" s="44">
        <f t="shared" ref="H64" si="10">SUM(I64:J64)</f>
        <v>243</v>
      </c>
      <c r="I64" s="40">
        <v>0</v>
      </c>
      <c r="J64" s="44">
        <f>'Plan studiów MMiAD semestry'!J38+'Plan studiów MMiAD semestry'!J67+'Plan studiów MMiAD semestry'!J100+'Plan studiów MMiAD semestry'!J118</f>
        <v>243</v>
      </c>
      <c r="K64" s="44">
        <f>'Plan studiów MMiAD semestry'!K38+'Plan studiów MMiAD semestry'!K67+'Plan studiów MMiAD semestry'!K100+'Plan studiów MMiAD semestry'!K118</f>
        <v>9</v>
      </c>
      <c r="L64" s="40">
        <f>SUMIF($E49:$E62,"&gt;0",L49:L62)</f>
        <v>0</v>
      </c>
      <c r="M64" s="40" cm="1">
        <f t="array" ref="M64">SUMPRODUCT(IF(E49:E62&gt;0,E49:E62/D49:D62,0)*M49:M62)</f>
        <v>0</v>
      </c>
    </row>
    <row r="65" spans="1:13" x14ac:dyDescent="0.35">
      <c r="A65" s="72" t="s">
        <v>58</v>
      </c>
      <c r="B65" s="73"/>
      <c r="C65" s="74"/>
      <c r="D65" s="45">
        <f>SUMIF(G49:G62,"f",D49:D62)</f>
        <v>32.5</v>
      </c>
      <c r="E65" s="45">
        <f>SUMIF(G49:G62,"f",E49:E62)</f>
        <v>17.5</v>
      </c>
      <c r="F65" s="45" t="s">
        <v>56</v>
      </c>
      <c r="G65" s="45" t="s">
        <v>56</v>
      </c>
      <c r="H65" s="45">
        <f t="shared" ref="H65:M65" si="11">SUMIF($G49:$G62,"f",H49:H62)</f>
        <v>450</v>
      </c>
      <c r="I65" s="45">
        <f t="shared" si="11"/>
        <v>195</v>
      </c>
      <c r="J65" s="45">
        <f t="shared" si="11"/>
        <v>255</v>
      </c>
      <c r="K65" s="45">
        <f t="shared" si="11"/>
        <v>16</v>
      </c>
      <c r="L65" s="45">
        <f t="shared" si="11"/>
        <v>0</v>
      </c>
      <c r="M65" s="45">
        <f t="shared" si="11"/>
        <v>0</v>
      </c>
    </row>
    <row r="66" spans="1:13" x14ac:dyDescent="0.35">
      <c r="A66" s="70" t="s">
        <v>61</v>
      </c>
      <c r="B66" s="71"/>
      <c r="C66" s="71"/>
      <c r="D66" s="71"/>
      <c r="E66" s="71"/>
      <c r="F66" s="71"/>
      <c r="G66" s="71"/>
      <c r="H66" s="71"/>
      <c r="I66" s="71"/>
      <c r="J66" s="71"/>
      <c r="K66" s="71"/>
      <c r="L66" s="71"/>
      <c r="M66" s="71"/>
    </row>
    <row r="67" spans="1:13" x14ac:dyDescent="0.35">
      <c r="A67" s="40">
        <v>1</v>
      </c>
      <c r="B67" s="63" t="s">
        <v>7</v>
      </c>
      <c r="C67" s="40">
        <v>2</v>
      </c>
      <c r="D67" s="48">
        <v>6</v>
      </c>
      <c r="E67" s="40">
        <v>6</v>
      </c>
      <c r="F67" s="42" t="s">
        <v>89</v>
      </c>
      <c r="G67" s="40" t="s">
        <v>53</v>
      </c>
      <c r="H67" s="40">
        <f>I67+J67</f>
        <v>0</v>
      </c>
      <c r="I67" s="42">
        <v>0</v>
      </c>
      <c r="J67" s="42">
        <v>0</v>
      </c>
      <c r="K67" s="42">
        <v>0</v>
      </c>
      <c r="L67" s="40">
        <v>160</v>
      </c>
      <c r="M67" s="40">
        <v>0</v>
      </c>
    </row>
    <row r="68" spans="1:13" x14ac:dyDescent="0.35">
      <c r="A68" s="67" t="s">
        <v>55</v>
      </c>
      <c r="B68" s="67"/>
      <c r="C68" s="67"/>
      <c r="D68" s="43">
        <f>SUM(D67)</f>
        <v>6</v>
      </c>
      <c r="E68" s="43">
        <f>SUM(E67)</f>
        <v>6</v>
      </c>
      <c r="F68" s="43" t="s">
        <v>56</v>
      </c>
      <c r="G68" s="43" t="s">
        <v>56</v>
      </c>
      <c r="H68" s="43">
        <f>SUM(I68:J68)</f>
        <v>0</v>
      </c>
      <c r="I68" s="43">
        <f t="shared" ref="I68:M68" si="12">SUM(I66:I67)</f>
        <v>0</v>
      </c>
      <c r="J68" s="43">
        <f>SUM(J67)</f>
        <v>0</v>
      </c>
      <c r="K68" s="43">
        <f>SUM(K67)</f>
        <v>0</v>
      </c>
      <c r="L68" s="43">
        <f t="shared" si="12"/>
        <v>160</v>
      </c>
      <c r="M68" s="43">
        <f t="shared" si="12"/>
        <v>0</v>
      </c>
    </row>
    <row r="69" spans="1:13" x14ac:dyDescent="0.35">
      <c r="A69" s="68" t="s">
        <v>57</v>
      </c>
      <c r="B69" s="68"/>
      <c r="C69" s="68"/>
      <c r="D69" s="37" t="s">
        <v>56</v>
      </c>
      <c r="E69" s="40">
        <f>E68</f>
        <v>6</v>
      </c>
      <c r="F69" s="40" t="s">
        <v>56</v>
      </c>
      <c r="G69" s="40" t="s">
        <v>56</v>
      </c>
      <c r="H69" s="44">
        <f t="shared" ref="H69:H70" si="13">SUM(I69:J69)</f>
        <v>0</v>
      </c>
      <c r="I69" s="40">
        <v>0</v>
      </c>
      <c r="J69" s="44">
        <f>'Plan studiów MMiAD semestry'!J72</f>
        <v>0</v>
      </c>
      <c r="K69" s="44">
        <f>'Plan studiów MMiAD semestry'!K72</f>
        <v>0</v>
      </c>
      <c r="L69" s="40">
        <f t="shared" ref="L69" si="14">SUMIF($E67,"&gt;0",L67)</f>
        <v>160</v>
      </c>
      <c r="M69" s="40">
        <f>SUMIF($E67,"&gt;0",M67)</f>
        <v>0</v>
      </c>
    </row>
    <row r="70" spans="1:13" x14ac:dyDescent="0.35">
      <c r="A70" s="69" t="s">
        <v>58</v>
      </c>
      <c r="B70" s="69"/>
      <c r="C70" s="69"/>
      <c r="D70" s="45">
        <f>SUMIF(G67,"f",D67)</f>
        <v>6</v>
      </c>
      <c r="E70" s="45">
        <f>SUMIF(G67,"f",E67)</f>
        <v>6</v>
      </c>
      <c r="F70" s="45" t="s">
        <v>56</v>
      </c>
      <c r="G70" s="45" t="s">
        <v>56</v>
      </c>
      <c r="H70" s="45">
        <f t="shared" si="13"/>
        <v>0</v>
      </c>
      <c r="I70" s="45">
        <f>SUMIF($G67,"f",I67)</f>
        <v>0</v>
      </c>
      <c r="J70" s="45">
        <f t="shared" ref="J70:M70" si="15">SUMIF($G67,"f",J67)</f>
        <v>0</v>
      </c>
      <c r="K70" s="45">
        <f t="shared" si="15"/>
        <v>0</v>
      </c>
      <c r="L70" s="45">
        <f t="shared" si="15"/>
        <v>160</v>
      </c>
      <c r="M70" s="45">
        <f t="shared" si="15"/>
        <v>0</v>
      </c>
    </row>
    <row r="71" spans="1:13" x14ac:dyDescent="0.35">
      <c r="A71" s="70" t="s">
        <v>62</v>
      </c>
      <c r="B71" s="71"/>
      <c r="C71" s="71"/>
      <c r="D71" s="71"/>
      <c r="E71" s="71"/>
      <c r="F71" s="71"/>
      <c r="G71" s="71"/>
      <c r="H71" s="71"/>
      <c r="I71" s="71"/>
      <c r="J71" s="71"/>
      <c r="K71" s="71"/>
      <c r="L71" s="71"/>
      <c r="M71" s="71"/>
    </row>
    <row r="72" spans="1:13" x14ac:dyDescent="0.35">
      <c r="A72" s="40">
        <v>1</v>
      </c>
      <c r="B72" s="55" t="s">
        <v>0</v>
      </c>
      <c r="C72" s="61">
        <v>1</v>
      </c>
      <c r="D72" s="42">
        <v>0.25</v>
      </c>
      <c r="E72" s="40">
        <v>0</v>
      </c>
      <c r="F72" s="42" t="s">
        <v>91</v>
      </c>
      <c r="G72" s="40" t="s">
        <v>54</v>
      </c>
      <c r="H72" s="40">
        <f>I72+J72</f>
        <v>2</v>
      </c>
      <c r="I72" s="42">
        <v>2</v>
      </c>
      <c r="J72" s="42">
        <v>0</v>
      </c>
      <c r="K72" s="42">
        <v>0</v>
      </c>
      <c r="L72" s="40">
        <v>0</v>
      </c>
      <c r="M72" s="40">
        <v>0</v>
      </c>
    </row>
    <row r="73" spans="1:13" x14ac:dyDescent="0.35">
      <c r="A73" s="40">
        <v>2</v>
      </c>
      <c r="B73" s="55" t="s">
        <v>2</v>
      </c>
      <c r="C73" s="61">
        <v>1</v>
      </c>
      <c r="D73" s="42">
        <v>0.5</v>
      </c>
      <c r="E73" s="40">
        <v>0</v>
      </c>
      <c r="F73" s="42" t="s">
        <v>91</v>
      </c>
      <c r="G73" s="40" t="s">
        <v>54</v>
      </c>
      <c r="H73" s="40">
        <f>I73+J73</f>
        <v>4</v>
      </c>
      <c r="I73" s="42">
        <v>4</v>
      </c>
      <c r="J73" s="42">
        <v>0</v>
      </c>
      <c r="K73" s="42">
        <v>0</v>
      </c>
      <c r="L73" s="40">
        <v>0</v>
      </c>
      <c r="M73" s="40">
        <v>0</v>
      </c>
    </row>
    <row r="74" spans="1:13" x14ac:dyDescent="0.35">
      <c r="A74" s="40">
        <v>3</v>
      </c>
      <c r="B74" s="55" t="s">
        <v>1</v>
      </c>
      <c r="C74" s="61">
        <v>1</v>
      </c>
      <c r="D74" s="42">
        <v>0.25</v>
      </c>
      <c r="E74" s="40">
        <v>0</v>
      </c>
      <c r="F74" s="42" t="s">
        <v>91</v>
      </c>
      <c r="G74" s="40" t="s">
        <v>54</v>
      </c>
      <c r="H74" s="40">
        <f>I74+J74</f>
        <v>2</v>
      </c>
      <c r="I74" s="42">
        <v>2</v>
      </c>
      <c r="J74" s="42">
        <v>0</v>
      </c>
      <c r="K74" s="42">
        <v>0</v>
      </c>
      <c r="L74" s="40">
        <v>0</v>
      </c>
      <c r="M74" s="40">
        <v>0</v>
      </c>
    </row>
    <row r="75" spans="1:13" x14ac:dyDescent="0.35">
      <c r="A75" s="40">
        <v>4</v>
      </c>
      <c r="B75" s="60" t="s">
        <v>124</v>
      </c>
      <c r="C75" s="48">
        <v>1</v>
      </c>
      <c r="D75" s="42">
        <v>0.5</v>
      </c>
      <c r="E75" s="40">
        <v>0</v>
      </c>
      <c r="F75" s="42" t="s">
        <v>91</v>
      </c>
      <c r="G75" s="40" t="s">
        <v>54</v>
      </c>
      <c r="H75" s="40">
        <f>I75+J75</f>
        <v>4</v>
      </c>
      <c r="I75" s="42">
        <v>4</v>
      </c>
      <c r="J75" s="42">
        <v>0</v>
      </c>
      <c r="K75" s="42">
        <v>0</v>
      </c>
      <c r="L75" s="40">
        <v>0</v>
      </c>
      <c r="M75" s="40">
        <v>0</v>
      </c>
    </row>
    <row r="76" spans="1:13" x14ac:dyDescent="0.35">
      <c r="A76" s="83" t="s">
        <v>55</v>
      </c>
      <c r="B76" s="84"/>
      <c r="C76" s="85"/>
      <c r="D76" s="43">
        <f>SUM(D72:D75)</f>
        <v>1.5</v>
      </c>
      <c r="E76" s="43">
        <f>SUM(E72:E75)</f>
        <v>0</v>
      </c>
      <c r="F76" s="43" t="s">
        <v>56</v>
      </c>
      <c r="G76" s="43" t="s">
        <v>56</v>
      </c>
      <c r="H76" s="43">
        <f>SUM(I76:J76)</f>
        <v>12</v>
      </c>
      <c r="I76" s="43">
        <f>SUM(I72:I75)</f>
        <v>12</v>
      </c>
      <c r="J76" s="43">
        <f>SUM(J72:J75)</f>
        <v>0</v>
      </c>
      <c r="K76" s="43">
        <f>SUM(K72:K75)</f>
        <v>0</v>
      </c>
      <c r="L76" s="43">
        <f t="shared" ref="L76:M76" si="16">SUM(L72:L75)</f>
        <v>0</v>
      </c>
      <c r="M76" s="43">
        <f t="shared" si="16"/>
        <v>0</v>
      </c>
    </row>
    <row r="77" spans="1:13" x14ac:dyDescent="0.35">
      <c r="A77" s="75" t="s">
        <v>57</v>
      </c>
      <c r="B77" s="76"/>
      <c r="C77" s="77"/>
      <c r="D77" s="40" t="s">
        <v>56</v>
      </c>
      <c r="E77" s="40">
        <f>E76</f>
        <v>0</v>
      </c>
      <c r="F77" s="40" t="s">
        <v>56</v>
      </c>
      <c r="G77" s="40" t="s">
        <v>56</v>
      </c>
      <c r="H77" s="44">
        <f t="shared" ref="H77" si="17">SUM(I77:J77)</f>
        <v>0</v>
      </c>
      <c r="I77" s="40">
        <v>0</v>
      </c>
      <c r="J77" s="44">
        <f>'Plan studiów MMiAD semestry'!J46</f>
        <v>0</v>
      </c>
      <c r="K77" s="44">
        <f>'Plan studiów MMiAD semestry'!K46</f>
        <v>0</v>
      </c>
      <c r="L77" s="40">
        <f>SUMIF($E72:$E75,"&gt;0",L72:L75)</f>
        <v>0</v>
      </c>
      <c r="M77" s="40">
        <f>SUMIF($E72:$E75,"&gt;0",M72:M75)</f>
        <v>0</v>
      </c>
    </row>
    <row r="78" spans="1:13" x14ac:dyDescent="0.35">
      <c r="A78" s="75" t="s">
        <v>58</v>
      </c>
      <c r="B78" s="76"/>
      <c r="C78" s="77"/>
      <c r="D78" s="40">
        <f>SUMIF(G72:G75,"f",D72:D75)</f>
        <v>0</v>
      </c>
      <c r="E78" s="40">
        <f>SUMIF(G72:G75,"f",E72:E75)</f>
        <v>0</v>
      </c>
      <c r="F78" s="40" t="s">
        <v>56</v>
      </c>
      <c r="G78" s="40" t="s">
        <v>56</v>
      </c>
      <c r="H78" s="40">
        <f t="shared" ref="H78:J78" si="18">SUMIF($G72:$G75,"f",H72:H75)</f>
        <v>0</v>
      </c>
      <c r="I78" s="40">
        <f t="shared" si="18"/>
        <v>0</v>
      </c>
      <c r="J78" s="40">
        <f t="shared" si="18"/>
        <v>0</v>
      </c>
      <c r="K78" s="40">
        <f>SUMIF($G72:$G75,"f",K72:K75)</f>
        <v>0</v>
      </c>
      <c r="L78" s="40">
        <f>SUMIF($G72:$G75,"f",L72:L75)</f>
        <v>0</v>
      </c>
      <c r="M78" s="40">
        <f>SUMIF($G72:$G75,"f",M72:M75)</f>
        <v>0</v>
      </c>
    </row>
    <row r="79" spans="1:13" x14ac:dyDescent="0.35">
      <c r="A79" s="36"/>
      <c r="B79" s="36"/>
      <c r="C79" s="36"/>
    </row>
  </sheetData>
  <sortState xmlns:xlrd2="http://schemas.microsoft.com/office/spreadsheetml/2017/richdata2" ref="B44:M44">
    <sortCondition ref="B24:B44"/>
  </sortState>
  <mergeCells count="34">
    <mergeCell ref="A47:C47"/>
    <mergeCell ref="A78:C78"/>
    <mergeCell ref="A63:C63"/>
    <mergeCell ref="A64:C64"/>
    <mergeCell ref="A65:C65"/>
    <mergeCell ref="A68:C68"/>
    <mergeCell ref="A69:C69"/>
    <mergeCell ref="A70:C70"/>
    <mergeCell ref="A76:C76"/>
    <mergeCell ref="A77:C77"/>
    <mergeCell ref="A66:M66"/>
    <mergeCell ref="A71:M71"/>
    <mergeCell ref="A48:M48"/>
    <mergeCell ref="A21:C21"/>
    <mergeCell ref="H13:K13"/>
    <mergeCell ref="E13:E14"/>
    <mergeCell ref="F13:F14"/>
    <mergeCell ref="A22:C22"/>
    <mergeCell ref="A1:M1"/>
    <mergeCell ref="A2:M2"/>
    <mergeCell ref="A3:M3"/>
    <mergeCell ref="A46:C46"/>
    <mergeCell ref="A13:A14"/>
    <mergeCell ref="A16:M16"/>
    <mergeCell ref="A15:M15"/>
    <mergeCell ref="A23:M23"/>
    <mergeCell ref="B13:B14"/>
    <mergeCell ref="L13:L14"/>
    <mergeCell ref="G13:G14"/>
    <mergeCell ref="A45:C45"/>
    <mergeCell ref="M13:M14"/>
    <mergeCell ref="D13:D14"/>
    <mergeCell ref="C13:C14"/>
    <mergeCell ref="A20:C20"/>
  </mergeCells>
  <pageMargins left="0.25" right="0.25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A694BF-D4A2-4A3B-8113-FCD277304780}">
  <dimension ref="A1:J50"/>
  <sheetViews>
    <sheetView zoomScaleNormal="100" workbookViewId="0">
      <selection activeCell="E11" sqref="E11"/>
    </sheetView>
  </sheetViews>
  <sheetFormatPr defaultColWidth="8.90625" defaultRowHeight="14.5" x14ac:dyDescent="0.35"/>
  <cols>
    <col min="1" max="1" width="5.81640625" style="1" customWidth="1"/>
    <col min="2" max="2" width="55.81640625" style="1" customWidth="1"/>
    <col min="3" max="10" width="8.81640625" style="1" customWidth="1"/>
    <col min="11" max="16384" width="8.90625" style="1"/>
  </cols>
  <sheetData>
    <row r="1" spans="1:10" x14ac:dyDescent="0.35">
      <c r="A1" s="105"/>
      <c r="B1" s="105"/>
      <c r="C1" s="105"/>
      <c r="D1" s="105"/>
      <c r="E1" s="105"/>
      <c r="F1" s="105"/>
      <c r="G1" s="105"/>
      <c r="H1" s="105"/>
      <c r="I1" s="105"/>
      <c r="J1" s="105"/>
    </row>
    <row r="3" spans="1:10" x14ac:dyDescent="0.35">
      <c r="A3" s="4" t="s">
        <v>67</v>
      </c>
    </row>
    <row r="4" spans="1:10" ht="72" customHeight="1" x14ac:dyDescent="0.35">
      <c r="A4" s="109" t="s">
        <v>40</v>
      </c>
      <c r="B4" s="109" t="s">
        <v>41</v>
      </c>
      <c r="C4" s="107" t="s">
        <v>43</v>
      </c>
      <c r="D4" s="107" t="s">
        <v>44</v>
      </c>
      <c r="E4" s="111" t="s">
        <v>47</v>
      </c>
      <c r="F4" s="112"/>
      <c r="G4" s="112"/>
      <c r="H4" s="113"/>
      <c r="I4" s="97" t="s">
        <v>106</v>
      </c>
      <c r="J4" s="97" t="s">
        <v>21</v>
      </c>
    </row>
    <row r="5" spans="1:10" ht="72" customHeight="1" x14ac:dyDescent="0.35">
      <c r="A5" s="110"/>
      <c r="B5" s="110"/>
      <c r="C5" s="108"/>
      <c r="D5" s="108"/>
      <c r="E5" s="5" t="s">
        <v>48</v>
      </c>
      <c r="F5" s="6" t="s">
        <v>49</v>
      </c>
      <c r="G5" s="6" t="s">
        <v>50</v>
      </c>
      <c r="H5" s="6" t="s">
        <v>87</v>
      </c>
      <c r="I5" s="98"/>
      <c r="J5" s="98"/>
    </row>
    <row r="6" spans="1:10" x14ac:dyDescent="0.35">
      <c r="A6" s="117" t="s">
        <v>68</v>
      </c>
      <c r="B6" s="117"/>
      <c r="C6" s="11">
        <f>C9+C13+C17+C21+C25</f>
        <v>120</v>
      </c>
      <c r="D6" s="11">
        <f>D10+D14+D18+D22+D26</f>
        <v>60.5</v>
      </c>
      <c r="E6" s="11">
        <f t="shared" ref="E6:J6" si="0">E9+E13+E17+E21+E25</f>
        <v>1302</v>
      </c>
      <c r="F6" s="11">
        <f t="shared" si="0"/>
        <v>612</v>
      </c>
      <c r="G6" s="11">
        <f t="shared" si="0"/>
        <v>690</v>
      </c>
      <c r="H6" s="11">
        <f t="shared" si="0"/>
        <v>63</v>
      </c>
      <c r="I6" s="11">
        <f t="shared" si="0"/>
        <v>160</v>
      </c>
      <c r="J6" s="11">
        <f t="shared" si="0"/>
        <v>200</v>
      </c>
    </row>
    <row r="7" spans="1:10" x14ac:dyDescent="0.35">
      <c r="A7" s="92" t="s">
        <v>51</v>
      </c>
      <c r="B7" s="92"/>
      <c r="C7" s="92"/>
      <c r="D7" s="92"/>
      <c r="E7" s="92"/>
      <c r="F7" s="92"/>
      <c r="G7" s="92"/>
      <c r="H7" s="92"/>
      <c r="I7" s="92"/>
      <c r="J7" s="92"/>
    </row>
    <row r="8" spans="1:10" x14ac:dyDescent="0.35">
      <c r="A8" s="92" t="s">
        <v>52</v>
      </c>
      <c r="B8" s="92"/>
      <c r="C8" s="92"/>
      <c r="D8" s="92"/>
      <c r="E8" s="92"/>
      <c r="F8" s="92"/>
      <c r="G8" s="92"/>
      <c r="H8" s="92"/>
      <c r="I8" s="92"/>
      <c r="J8" s="92"/>
    </row>
    <row r="9" spans="1:10" x14ac:dyDescent="0.35">
      <c r="A9" s="92" t="s">
        <v>55</v>
      </c>
      <c r="B9" s="92"/>
      <c r="C9" s="11">
        <f>'Plan studiów MMiAD'!D20</f>
        <v>6</v>
      </c>
      <c r="D9" s="11">
        <f>'Plan studiów MMiAD'!E20</f>
        <v>2</v>
      </c>
      <c r="E9" s="11">
        <f>'Plan studiów MMiAD'!H20</f>
        <v>90</v>
      </c>
      <c r="F9" s="11">
        <f>'Plan studiów MMiAD'!I20</f>
        <v>60</v>
      </c>
      <c r="G9" s="11">
        <f>'Plan studiów MMiAD'!J20</f>
        <v>30</v>
      </c>
      <c r="H9" s="11">
        <f>'Plan studiów MMiAD'!K20</f>
        <v>3</v>
      </c>
      <c r="I9" s="11">
        <f>'Plan studiów MMiAD'!L20</f>
        <v>0</v>
      </c>
      <c r="J9" s="11">
        <f>'Plan studiów MMiAD'!M20</f>
        <v>0</v>
      </c>
    </row>
    <row r="10" spans="1:10" x14ac:dyDescent="0.35">
      <c r="A10" s="91" t="s">
        <v>57</v>
      </c>
      <c r="B10" s="91"/>
      <c r="C10" s="7" t="str">
        <f>'Plan studiów MMiAD'!D21</f>
        <v>x</v>
      </c>
      <c r="D10" s="7">
        <f>'Plan studiów MMiAD'!E21</f>
        <v>2</v>
      </c>
      <c r="E10" s="7">
        <f>'Plan studiów MMiAD'!H21</f>
        <v>30</v>
      </c>
      <c r="F10" s="7">
        <f>'Plan studiów MMiAD'!I21</f>
        <v>0</v>
      </c>
      <c r="G10" s="7">
        <f>'Plan studiów MMiAD'!J21</f>
        <v>30</v>
      </c>
      <c r="H10" s="7">
        <f>'Plan studiów MMiAD'!K21</f>
        <v>1</v>
      </c>
      <c r="I10" s="7">
        <f>'Plan studiów MMiAD'!L21</f>
        <v>0</v>
      </c>
      <c r="J10" s="7">
        <f>'Plan studiów MMiAD'!M21</f>
        <v>0</v>
      </c>
    </row>
    <row r="11" spans="1:10" x14ac:dyDescent="0.35">
      <c r="A11" s="91" t="s">
        <v>58</v>
      </c>
      <c r="B11" s="91"/>
      <c r="C11" s="7">
        <f>'Plan studiów MMiAD'!D22</f>
        <v>6</v>
      </c>
      <c r="D11" s="7">
        <f>'Plan studiów MMiAD'!E22</f>
        <v>2</v>
      </c>
      <c r="E11" s="7">
        <f>'Plan studiów MMiAD'!H22</f>
        <v>90</v>
      </c>
      <c r="F11" s="7">
        <f>'Plan studiów MMiAD'!I22</f>
        <v>60</v>
      </c>
      <c r="G11" s="7">
        <f>'Plan studiów MMiAD'!J22</f>
        <v>30</v>
      </c>
      <c r="H11" s="7">
        <f>'Plan studiów MMiAD'!K22</f>
        <v>3</v>
      </c>
      <c r="I11" s="7">
        <f>'Plan studiów MMiAD'!L22</f>
        <v>0</v>
      </c>
      <c r="J11" s="7">
        <f>'Plan studiów MMiAD'!M22</f>
        <v>0</v>
      </c>
    </row>
    <row r="12" spans="1:10" x14ac:dyDescent="0.35">
      <c r="A12" s="92" t="s">
        <v>59</v>
      </c>
      <c r="B12" s="92"/>
      <c r="C12" s="92"/>
      <c r="D12" s="92"/>
      <c r="E12" s="92"/>
      <c r="F12" s="92"/>
      <c r="G12" s="92"/>
      <c r="H12" s="92"/>
      <c r="I12" s="92"/>
      <c r="J12" s="92"/>
    </row>
    <row r="13" spans="1:10" x14ac:dyDescent="0.35">
      <c r="A13" s="92" t="s">
        <v>55</v>
      </c>
      <c r="B13" s="92"/>
      <c r="C13" s="11">
        <f>'Plan studiów MMiAD'!D45</f>
        <v>74</v>
      </c>
      <c r="D13" s="11">
        <f>'Plan studiów MMiAD'!E45</f>
        <v>35</v>
      </c>
      <c r="E13" s="11">
        <f>'Plan studiów MMiAD'!H45</f>
        <v>750</v>
      </c>
      <c r="F13" s="11">
        <f>'Plan studiów MMiAD'!I45</f>
        <v>345</v>
      </c>
      <c r="G13" s="11">
        <f>'Plan studiów MMiAD'!J45</f>
        <v>405</v>
      </c>
      <c r="H13" s="11">
        <f>'Plan studiów MMiAD'!K45</f>
        <v>44</v>
      </c>
      <c r="I13" s="11">
        <f>'Plan studiów MMiAD'!L45</f>
        <v>0</v>
      </c>
      <c r="J13" s="11">
        <f>'Plan studiów MMiAD'!M45</f>
        <v>200</v>
      </c>
    </row>
    <row r="14" spans="1:10" x14ac:dyDescent="0.35">
      <c r="A14" s="91" t="s">
        <v>57</v>
      </c>
      <c r="B14" s="91"/>
      <c r="C14" s="7" t="str">
        <f>'Plan studiów MMiAD'!D46</f>
        <v>x</v>
      </c>
      <c r="D14" s="7">
        <f>'Plan studiów MMiAD'!E46</f>
        <v>35</v>
      </c>
      <c r="E14" s="13">
        <f>'Plan studiów MMiAD'!H46</f>
        <v>338</v>
      </c>
      <c r="F14" s="13">
        <f>'Plan studiów MMiAD'!I46</f>
        <v>0</v>
      </c>
      <c r="G14" s="13">
        <f>'Plan studiów MMiAD'!J46</f>
        <v>338</v>
      </c>
      <c r="H14" s="13">
        <f>'Plan studiów MMiAD'!K46</f>
        <v>18</v>
      </c>
      <c r="I14" s="7">
        <f>'Plan studiów MMiAD'!L46</f>
        <v>0</v>
      </c>
      <c r="J14" s="7">
        <f>'Plan studiów MMiAD'!M46</f>
        <v>200</v>
      </c>
    </row>
    <row r="15" spans="1:10" x14ac:dyDescent="0.35">
      <c r="A15" s="91" t="s">
        <v>58</v>
      </c>
      <c r="B15" s="91"/>
      <c r="C15" s="7">
        <f>'Plan studiów MMiAD'!D47</f>
        <v>37</v>
      </c>
      <c r="D15" s="7">
        <f>'Plan studiów MMiAD'!E47</f>
        <v>22.5</v>
      </c>
      <c r="E15" s="7">
        <f>'Plan studiów MMiAD'!H47</f>
        <v>225</v>
      </c>
      <c r="F15" s="7">
        <f>'Plan studiów MMiAD'!I47</f>
        <v>60</v>
      </c>
      <c r="G15" s="7">
        <f>'Plan studiów MMiAD'!J47</f>
        <v>165</v>
      </c>
      <c r="H15" s="7">
        <f>'Plan studiów MMiAD'!K47</f>
        <v>12</v>
      </c>
      <c r="I15" s="7">
        <f>'Plan studiów MMiAD'!L47</f>
        <v>0</v>
      </c>
      <c r="J15" s="7">
        <f>'Plan studiów MMiAD'!M47</f>
        <v>200</v>
      </c>
    </row>
    <row r="16" spans="1:10" x14ac:dyDescent="0.35">
      <c r="A16" s="92" t="s">
        <v>60</v>
      </c>
      <c r="B16" s="92"/>
      <c r="C16" s="92"/>
      <c r="D16" s="92"/>
      <c r="E16" s="92"/>
      <c r="F16" s="92"/>
      <c r="G16" s="92"/>
      <c r="H16" s="92"/>
      <c r="I16" s="92"/>
      <c r="J16" s="92"/>
    </row>
    <row r="17" spans="1:10" x14ac:dyDescent="0.35">
      <c r="A17" s="92" t="s">
        <v>55</v>
      </c>
      <c r="B17" s="92"/>
      <c r="C17" s="11">
        <f>'Plan studiów MMiAD'!D63</f>
        <v>32.5</v>
      </c>
      <c r="D17" s="11">
        <f>'Plan studiów MMiAD'!E63</f>
        <v>17.5</v>
      </c>
      <c r="E17" s="11">
        <f>'Plan studiów MMiAD'!H63</f>
        <v>450</v>
      </c>
      <c r="F17" s="11">
        <f>'Plan studiów MMiAD'!I63</f>
        <v>195</v>
      </c>
      <c r="G17" s="11">
        <f>'Plan studiów MMiAD'!J63</f>
        <v>255</v>
      </c>
      <c r="H17" s="11">
        <f>'Plan studiów MMiAD'!K63</f>
        <v>16</v>
      </c>
      <c r="I17" s="11">
        <f>'Plan studiów MMiAD'!L63</f>
        <v>0</v>
      </c>
      <c r="J17" s="11">
        <f>'Plan studiów MMiAD'!M63</f>
        <v>0</v>
      </c>
    </row>
    <row r="18" spans="1:10" x14ac:dyDescent="0.35">
      <c r="A18" s="91" t="s">
        <v>57</v>
      </c>
      <c r="B18" s="91"/>
      <c r="C18" s="7" t="str">
        <f>'Plan studiów MMiAD'!D64</f>
        <v>x</v>
      </c>
      <c r="D18" s="7">
        <f>'Plan studiów MMiAD'!E64</f>
        <v>17.5</v>
      </c>
      <c r="E18" s="7">
        <f>'Plan studiów MMiAD'!H64</f>
        <v>243</v>
      </c>
      <c r="F18" s="7">
        <f>'Plan studiów MMiAD'!I64</f>
        <v>0</v>
      </c>
      <c r="G18" s="7">
        <f>'Plan studiów MMiAD'!J64</f>
        <v>243</v>
      </c>
      <c r="H18" s="13">
        <f>'Plan studiów MMiAD'!K64</f>
        <v>9</v>
      </c>
      <c r="I18" s="7">
        <f>'Plan studiów MMiAD'!L64</f>
        <v>0</v>
      </c>
      <c r="J18" s="7">
        <f>'Plan studiów MMiAD'!M64</f>
        <v>0</v>
      </c>
    </row>
    <row r="19" spans="1:10" x14ac:dyDescent="0.35">
      <c r="A19" s="91" t="s">
        <v>58</v>
      </c>
      <c r="B19" s="91"/>
      <c r="C19" s="7">
        <f>'Plan studiów MMiAD'!D65</f>
        <v>32.5</v>
      </c>
      <c r="D19" s="7">
        <f>'Plan studiów MMiAD'!E65</f>
        <v>17.5</v>
      </c>
      <c r="E19" s="7">
        <f>'Plan studiów MMiAD'!H65</f>
        <v>450</v>
      </c>
      <c r="F19" s="7">
        <f>'Plan studiów MMiAD'!I65</f>
        <v>195</v>
      </c>
      <c r="G19" s="7">
        <f>'Plan studiów MMiAD'!J65</f>
        <v>255</v>
      </c>
      <c r="H19" s="7">
        <f>'Plan studiów MMiAD'!K65</f>
        <v>16</v>
      </c>
      <c r="I19" s="7">
        <f>'Plan studiów MMiAD'!L65</f>
        <v>0</v>
      </c>
      <c r="J19" s="7">
        <f>'Plan studiów MMiAD'!M65</f>
        <v>0</v>
      </c>
    </row>
    <row r="20" spans="1:10" x14ac:dyDescent="0.35">
      <c r="A20" s="92" t="s">
        <v>61</v>
      </c>
      <c r="B20" s="92"/>
      <c r="C20" s="92"/>
      <c r="D20" s="92"/>
      <c r="E20" s="92"/>
      <c r="F20" s="92"/>
      <c r="G20" s="92"/>
      <c r="H20" s="92"/>
      <c r="I20" s="92"/>
      <c r="J20" s="92"/>
    </row>
    <row r="21" spans="1:10" x14ac:dyDescent="0.35">
      <c r="A21" s="92" t="s">
        <v>55</v>
      </c>
      <c r="B21" s="92"/>
      <c r="C21" s="11">
        <f>'Plan studiów MMiAD'!D68</f>
        <v>6</v>
      </c>
      <c r="D21" s="11">
        <f>'Plan studiów MMiAD'!E68</f>
        <v>6</v>
      </c>
      <c r="E21" s="11">
        <f>'Plan studiów MMiAD'!H68</f>
        <v>0</v>
      </c>
      <c r="F21" s="11">
        <f>'Plan studiów MMiAD'!I68</f>
        <v>0</v>
      </c>
      <c r="G21" s="11">
        <f>'Plan studiów MMiAD'!J68</f>
        <v>0</v>
      </c>
      <c r="H21" s="11">
        <f>'Plan studiów MMiAD'!K68</f>
        <v>0</v>
      </c>
      <c r="I21" s="11">
        <f>'Plan studiów MMiAD'!L68</f>
        <v>160</v>
      </c>
      <c r="J21" s="11">
        <f>'Plan studiów MMiAD'!M68</f>
        <v>0</v>
      </c>
    </row>
    <row r="22" spans="1:10" x14ac:dyDescent="0.35">
      <c r="A22" s="91" t="s">
        <v>57</v>
      </c>
      <c r="B22" s="91"/>
      <c r="C22" s="7" t="str">
        <f>'Plan studiów MMiAD'!D69</f>
        <v>x</v>
      </c>
      <c r="D22" s="7">
        <f>'Plan studiów MMiAD'!E69</f>
        <v>6</v>
      </c>
      <c r="E22" s="7">
        <f>'Plan studiów MMiAD'!H69</f>
        <v>0</v>
      </c>
      <c r="F22" s="7">
        <f>'Plan studiów MMiAD'!I69</f>
        <v>0</v>
      </c>
      <c r="G22" s="7">
        <f>'Plan studiów MMiAD'!J69</f>
        <v>0</v>
      </c>
      <c r="H22" s="7">
        <f>'Plan studiów MMiAD'!K69</f>
        <v>0</v>
      </c>
      <c r="I22" s="7">
        <f>'Plan studiów MMiAD'!L69</f>
        <v>160</v>
      </c>
      <c r="J22" s="7">
        <f>'Plan studiów MMiAD'!M69</f>
        <v>0</v>
      </c>
    </row>
    <row r="23" spans="1:10" x14ac:dyDescent="0.35">
      <c r="A23" s="91" t="s">
        <v>58</v>
      </c>
      <c r="B23" s="91"/>
      <c r="C23" s="7">
        <f>'Plan studiów MMiAD'!D70</f>
        <v>6</v>
      </c>
      <c r="D23" s="7">
        <f>'Plan studiów MMiAD'!E70</f>
        <v>6</v>
      </c>
      <c r="E23" s="7">
        <f>'Plan studiów MMiAD'!H70</f>
        <v>0</v>
      </c>
      <c r="F23" s="7">
        <f>'Plan studiów MMiAD'!I70</f>
        <v>0</v>
      </c>
      <c r="G23" s="7">
        <f>'Plan studiów MMiAD'!J70</f>
        <v>0</v>
      </c>
      <c r="H23" s="7">
        <f>'Plan studiów MMiAD'!K70</f>
        <v>0</v>
      </c>
      <c r="I23" s="7">
        <f>'Plan studiów MMiAD'!L70</f>
        <v>160</v>
      </c>
      <c r="J23" s="7">
        <f>'Plan studiów MMiAD'!M70</f>
        <v>0</v>
      </c>
    </row>
    <row r="24" spans="1:10" x14ac:dyDescent="0.35">
      <c r="A24" s="92" t="s">
        <v>62</v>
      </c>
      <c r="B24" s="92"/>
      <c r="C24" s="92"/>
      <c r="D24" s="92"/>
      <c r="E24" s="92"/>
      <c r="F24" s="92"/>
      <c r="G24" s="92"/>
      <c r="H24" s="92"/>
      <c r="I24" s="92"/>
      <c r="J24" s="92"/>
    </row>
    <row r="25" spans="1:10" x14ac:dyDescent="0.35">
      <c r="A25" s="92" t="s">
        <v>55</v>
      </c>
      <c r="B25" s="92"/>
      <c r="C25" s="11">
        <f>'Plan studiów MMiAD'!D76</f>
        <v>1.5</v>
      </c>
      <c r="D25" s="11">
        <f>'Plan studiów MMiAD'!E76</f>
        <v>0</v>
      </c>
      <c r="E25" s="11">
        <f>'Plan studiów MMiAD'!H76</f>
        <v>12</v>
      </c>
      <c r="F25" s="11">
        <f>'Plan studiów MMiAD'!I76</f>
        <v>12</v>
      </c>
      <c r="G25" s="11">
        <f>'Plan studiów MMiAD'!J76</f>
        <v>0</v>
      </c>
      <c r="H25" s="11">
        <f>'Plan studiów MMiAD'!K76</f>
        <v>0</v>
      </c>
      <c r="I25" s="11">
        <f>'Plan studiów MMiAD'!L76</f>
        <v>0</v>
      </c>
      <c r="J25" s="11">
        <f>'Plan studiów MMiAD'!M76</f>
        <v>0</v>
      </c>
    </row>
    <row r="26" spans="1:10" x14ac:dyDescent="0.35">
      <c r="A26" s="91" t="s">
        <v>57</v>
      </c>
      <c r="B26" s="91"/>
      <c r="C26" s="7" t="str">
        <f>'Plan studiów MMiAD'!D77</f>
        <v>x</v>
      </c>
      <c r="D26" s="7">
        <f>'Plan studiów MMiAD'!E77</f>
        <v>0</v>
      </c>
      <c r="E26" s="7">
        <f>'Plan studiów MMiAD'!H77</f>
        <v>0</v>
      </c>
      <c r="F26" s="7">
        <f>'Plan studiów MMiAD'!I77</f>
        <v>0</v>
      </c>
      <c r="G26" s="7">
        <f>'Plan studiów MMiAD'!J77</f>
        <v>0</v>
      </c>
      <c r="H26" s="7">
        <f>'Plan studiów MMiAD'!K77</f>
        <v>0</v>
      </c>
      <c r="I26" s="7">
        <f>'Plan studiów MMiAD'!L77</f>
        <v>0</v>
      </c>
      <c r="J26" s="7">
        <f>'Plan studiów MMiAD'!M77</f>
        <v>0</v>
      </c>
    </row>
    <row r="27" spans="1:10" x14ac:dyDescent="0.35">
      <c r="A27" s="91" t="s">
        <v>58</v>
      </c>
      <c r="B27" s="91"/>
      <c r="C27" s="7">
        <f>'Plan studiów MMiAD'!D78</f>
        <v>0</v>
      </c>
      <c r="D27" s="7">
        <f>'Plan studiów MMiAD'!E78</f>
        <v>0</v>
      </c>
      <c r="E27" s="7">
        <f>'Plan studiów MMiAD'!H78</f>
        <v>0</v>
      </c>
      <c r="F27" s="7">
        <f>'Plan studiów MMiAD'!I78</f>
        <v>0</v>
      </c>
      <c r="G27" s="7">
        <f>'Plan studiów MMiAD'!J78</f>
        <v>0</v>
      </c>
      <c r="H27" s="7">
        <f>'Plan studiów MMiAD'!K78</f>
        <v>0</v>
      </c>
      <c r="I27" s="7">
        <f>'Plan studiów MMiAD'!L78</f>
        <v>0</v>
      </c>
      <c r="J27" s="7">
        <f>'Plan studiów MMiAD'!M78</f>
        <v>0</v>
      </c>
    </row>
    <row r="31" spans="1:10" x14ac:dyDescent="0.35">
      <c r="A31" s="103" t="s">
        <v>40</v>
      </c>
      <c r="B31" s="121" t="s">
        <v>69</v>
      </c>
      <c r="C31" s="103" t="s">
        <v>70</v>
      </c>
      <c r="D31" s="103"/>
    </row>
    <row r="32" spans="1:10" x14ac:dyDescent="0.35">
      <c r="A32" s="103"/>
      <c r="B32" s="121"/>
      <c r="C32" s="11" t="s">
        <v>71</v>
      </c>
      <c r="D32" s="11" t="s">
        <v>72</v>
      </c>
    </row>
    <row r="33" spans="1:4" x14ac:dyDescent="0.35">
      <c r="A33" s="117" t="s">
        <v>73</v>
      </c>
      <c r="B33" s="117"/>
      <c r="C33" s="11">
        <v>120</v>
      </c>
      <c r="D33" s="27">
        <v>100</v>
      </c>
    </row>
    <row r="34" spans="1:4" ht="29" x14ac:dyDescent="0.35">
      <c r="A34" s="7">
        <v>1</v>
      </c>
      <c r="B34" s="23" t="s">
        <v>74</v>
      </c>
      <c r="C34" s="28">
        <v>62.45</v>
      </c>
      <c r="D34" s="28">
        <f>C34/C$33*100</f>
        <v>52.041666666666664</v>
      </c>
    </row>
    <row r="35" spans="1:4" x14ac:dyDescent="0.35">
      <c r="A35" s="7">
        <v>2</v>
      </c>
      <c r="B35" s="18" t="s">
        <v>75</v>
      </c>
      <c r="C35" s="29" t="s">
        <v>83</v>
      </c>
      <c r="D35" s="29" t="s">
        <v>83</v>
      </c>
    </row>
    <row r="36" spans="1:4" ht="29" x14ac:dyDescent="0.35">
      <c r="A36" s="7">
        <v>3</v>
      </c>
      <c r="B36" s="23" t="s">
        <v>76</v>
      </c>
      <c r="C36" s="28">
        <f>D6</f>
        <v>60.5</v>
      </c>
      <c r="D36" s="28">
        <f t="shared" ref="D36:D44" si="1">C36/C$33*100</f>
        <v>50.416666666666664</v>
      </c>
    </row>
    <row r="37" spans="1:4" x14ac:dyDescent="0.35">
      <c r="A37" s="7">
        <v>4</v>
      </c>
      <c r="B37" s="18" t="s">
        <v>77</v>
      </c>
      <c r="C37" s="28">
        <f>'Plan studiów MMiAD'!D17+'Plan studiów MMiAD'!D18+'Plan studiów MMiAD'!D19+'Plan studiów MMiAD'!D72+'Plan studiów MMiAD'!D73+'Plan studiów MMiAD'!D74+'Plan studiów MMiAD'!D75</f>
        <v>7.5</v>
      </c>
      <c r="D37" s="28">
        <f t="shared" si="1"/>
        <v>6.25</v>
      </c>
    </row>
    <row r="38" spans="1:4" x14ac:dyDescent="0.35">
      <c r="A38" s="7">
        <v>5</v>
      </c>
      <c r="B38" s="18" t="s">
        <v>78</v>
      </c>
      <c r="C38" s="28">
        <f>C11+C15+C19+C23+C27</f>
        <v>81.5</v>
      </c>
      <c r="D38" s="28">
        <f>C38/C$33*100</f>
        <v>67.916666666666671</v>
      </c>
    </row>
    <row r="39" spans="1:4" x14ac:dyDescent="0.35">
      <c r="A39" s="7">
        <v>6</v>
      </c>
      <c r="B39" s="18" t="s">
        <v>79</v>
      </c>
      <c r="C39" s="28">
        <f>C21</f>
        <v>6</v>
      </c>
      <c r="D39" s="28">
        <f t="shared" si="1"/>
        <v>5</v>
      </c>
    </row>
    <row r="40" spans="1:4" x14ac:dyDescent="0.35">
      <c r="A40" s="7">
        <v>7</v>
      </c>
      <c r="B40" s="18" t="s">
        <v>80</v>
      </c>
      <c r="C40" s="29" t="s">
        <v>83</v>
      </c>
      <c r="D40" s="29" t="s">
        <v>83</v>
      </c>
    </row>
    <row r="41" spans="1:4" x14ac:dyDescent="0.35">
      <c r="A41" s="7">
        <v>8</v>
      </c>
      <c r="B41" s="18" t="s">
        <v>81</v>
      </c>
      <c r="C41" s="28">
        <f>'Plan studiów MMiAD'!D18</f>
        <v>2</v>
      </c>
      <c r="D41" s="28">
        <f t="shared" si="1"/>
        <v>1.6666666666666667</v>
      </c>
    </row>
    <row r="42" spans="1:4" ht="29" x14ac:dyDescent="0.35">
      <c r="A42" s="7">
        <v>9</v>
      </c>
      <c r="B42" s="23" t="s">
        <v>88</v>
      </c>
      <c r="C42" s="28">
        <v>5</v>
      </c>
      <c r="D42" s="28">
        <f t="shared" si="1"/>
        <v>4.1666666666666661</v>
      </c>
    </row>
    <row r="43" spans="1:4" ht="29" x14ac:dyDescent="0.35">
      <c r="A43" s="7">
        <v>10</v>
      </c>
      <c r="B43" s="23" t="s">
        <v>82</v>
      </c>
      <c r="C43" s="29" t="s">
        <v>83</v>
      </c>
      <c r="D43" s="29" t="s">
        <v>83</v>
      </c>
    </row>
    <row r="44" spans="1:4" ht="43.5" x14ac:dyDescent="0.35">
      <c r="A44" s="7">
        <v>11</v>
      </c>
      <c r="B44" s="23" t="s">
        <v>84</v>
      </c>
      <c r="C44" s="28">
        <v>106.5</v>
      </c>
      <c r="D44" s="28">
        <f t="shared" si="1"/>
        <v>88.75</v>
      </c>
    </row>
    <row r="45" spans="1:4" ht="29" x14ac:dyDescent="0.35">
      <c r="A45" s="7">
        <v>12</v>
      </c>
      <c r="B45" s="23" t="s">
        <v>107</v>
      </c>
      <c r="C45" s="28">
        <f>'Plan studiów MMiAD'!D41+'Plan studiów MMiAD'!D56+'Plan studiów MMiAD'!D72+'Plan studiów MMiAD'!D73+'Plan studiów MMiAD'!D74+'Plan studiów MMiAD'!D75</f>
        <v>8</v>
      </c>
      <c r="D45" s="28">
        <f t="shared" ref="D45" si="2">C45/C$33*100</f>
        <v>6.666666666666667</v>
      </c>
    </row>
    <row r="47" spans="1:4" ht="29" x14ac:dyDescent="0.35">
      <c r="A47" s="11" t="s">
        <v>40</v>
      </c>
      <c r="B47" s="30" t="s">
        <v>85</v>
      </c>
      <c r="C47" s="11" t="s">
        <v>72</v>
      </c>
    </row>
    <row r="48" spans="1:4" x14ac:dyDescent="0.35">
      <c r="A48" s="7">
        <v>1</v>
      </c>
      <c r="B48" s="19" t="s">
        <v>175</v>
      </c>
      <c r="C48" s="7">
        <v>80</v>
      </c>
    </row>
    <row r="49" spans="1:3" x14ac:dyDescent="0.35">
      <c r="A49" s="7">
        <v>2</v>
      </c>
      <c r="B49" s="19" t="s">
        <v>176</v>
      </c>
      <c r="C49" s="7">
        <v>20</v>
      </c>
    </row>
    <row r="50" spans="1:3" x14ac:dyDescent="0.35">
      <c r="A50" s="95" t="s">
        <v>86</v>
      </c>
      <c r="B50" s="120"/>
      <c r="C50" s="11">
        <f>C48+C49</f>
        <v>100</v>
      </c>
    </row>
  </sheetData>
  <mergeCells count="35">
    <mergeCell ref="A31:A32"/>
    <mergeCell ref="B31:B32"/>
    <mergeCell ref="C31:D31"/>
    <mergeCell ref="A33:B33"/>
    <mergeCell ref="A50:B50"/>
    <mergeCell ref="A11:B11"/>
    <mergeCell ref="A1:J1"/>
    <mergeCell ref="A4:A5"/>
    <mergeCell ref="B4:B5"/>
    <mergeCell ref="C4:C5"/>
    <mergeCell ref="D4:D5"/>
    <mergeCell ref="I4:I5"/>
    <mergeCell ref="J4:J5"/>
    <mergeCell ref="A6:B6"/>
    <mergeCell ref="A7:J7"/>
    <mergeCell ref="A8:J8"/>
    <mergeCell ref="A9:B9"/>
    <mergeCell ref="A10:B10"/>
    <mergeCell ref="E4:H4"/>
    <mergeCell ref="A19:B19"/>
    <mergeCell ref="A12:J12"/>
    <mergeCell ref="A13:B13"/>
    <mergeCell ref="A14:B14"/>
    <mergeCell ref="A15:B15"/>
    <mergeCell ref="A16:J16"/>
    <mergeCell ref="A17:B17"/>
    <mergeCell ref="A18:B18"/>
    <mergeCell ref="A26:B26"/>
    <mergeCell ref="A27:B27"/>
    <mergeCell ref="A20:J20"/>
    <mergeCell ref="A21:B21"/>
    <mergeCell ref="A22:B22"/>
    <mergeCell ref="A23:B23"/>
    <mergeCell ref="A24:J24"/>
    <mergeCell ref="A25:B25"/>
  </mergeCells>
  <pageMargins left="0.25" right="0.25" top="0.75" bottom="0.75" header="0.3" footer="0.3"/>
  <pageSetup paperSize="9" orientation="landscape" r:id="rId1"/>
  <ignoredErrors>
    <ignoredError sqref="D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6</vt:i4>
      </vt:variant>
    </vt:vector>
  </HeadingPairs>
  <TitlesOfParts>
    <vt:vector size="6" baseType="lpstr">
      <vt:lpstr>Plan studiów NMiI semestry</vt:lpstr>
      <vt:lpstr>Plan studiów NMiI</vt:lpstr>
      <vt:lpstr>Plan studiów NMiI sumaryczny</vt:lpstr>
      <vt:lpstr>Plan studiów MMiAD semestry</vt:lpstr>
      <vt:lpstr>Plan studiów MMiAD</vt:lpstr>
      <vt:lpstr>Plan studiór MMiAD sumaryczny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</dc:creator>
  <cp:lastModifiedBy>Mariusz Bodzioch</cp:lastModifiedBy>
  <cp:lastPrinted>2026-05-08T14:15:39Z</cp:lastPrinted>
  <dcterms:created xsi:type="dcterms:W3CDTF">2022-06-14T11:21:14Z</dcterms:created>
  <dcterms:modified xsi:type="dcterms:W3CDTF">2026-05-08T14:16:55Z</dcterms:modified>
</cp:coreProperties>
</file>