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orkuwmedu-my.sharepoint.com/personal/9894_uczelnia_uwm_edu_pl/Documents/Kształcenie/Matematyka/2026/na stronę/"/>
    </mc:Choice>
  </mc:AlternateContent>
  <xr:revisionPtr revIDLastSave="1929" documentId="13_ncr:1_{72581A16-5E21-44FE-B320-03A27643372F}" xr6:coauthVersionLast="47" xr6:coauthVersionMax="47" xr10:uidLastSave="{D651B9D7-091A-4394-A580-DC8439308A58}"/>
  <bookViews>
    <workbookView xWindow="-110" yWindow="-110" windowWidth="29020" windowHeight="17500" activeTab="1" xr2:uid="{B3DDF0A4-5BA8-488B-AF81-1A71EE2E02F8}"/>
  </bookViews>
  <sheets>
    <sheet name="Plan studiów NMiI semestry" sheetId="3" r:id="rId1"/>
    <sheet name="Plan studiów NMiI" sheetId="2" r:id="rId2"/>
    <sheet name="Plan studiów NMiI sumaryczny" sheetId="7" r:id="rId3"/>
    <sheet name="Plan studiów MSiAD semestry" sheetId="5" r:id="rId4"/>
    <sheet name="Plan studiów MSiAD" sheetId="4" r:id="rId5"/>
    <sheet name="Plan studiów MSiAD sumaryczny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88" i="2" l="1"/>
  <c r="K68" i="2"/>
  <c r="G22" i="7"/>
  <c r="J68" i="2"/>
  <c r="H68" i="2"/>
  <c r="E22" i="7"/>
  <c r="D81" i="7"/>
  <c r="K44" i="3" a="1"/>
  <c r="K44" i="3"/>
  <c r="K77" i="3" a="1"/>
  <c r="K77" i="3"/>
  <c r="K112" i="2"/>
  <c r="H51" i="7" s="1"/>
  <c r="E86" i="3"/>
  <c r="K86" i="3"/>
  <c r="K85" i="3"/>
  <c r="K71" i="3" a="1"/>
  <c r="K71" i="3"/>
  <c r="J77" i="3" a="1"/>
  <c r="J77" i="3"/>
  <c r="D113" i="2"/>
  <c r="C52" i="7" s="1"/>
  <c r="D118" i="2"/>
  <c r="C56" i="7" s="1"/>
  <c r="D57" i="2"/>
  <c r="C19" i="7"/>
  <c r="D69" i="2"/>
  <c r="C23" i="7" s="1"/>
  <c r="D26" i="2"/>
  <c r="C11" i="7" s="1"/>
  <c r="D32" i="2"/>
  <c r="C15" i="7" s="1"/>
  <c r="D75" i="2"/>
  <c r="C27" i="7" s="1"/>
  <c r="D81" i="2"/>
  <c r="C31" i="7" s="1"/>
  <c r="D89" i="2"/>
  <c r="C35" i="7" s="1"/>
  <c r="D95" i="2"/>
  <c r="C39" i="7" s="1"/>
  <c r="D101" i="2"/>
  <c r="C43" i="7" s="1"/>
  <c r="D106" i="2"/>
  <c r="C47" i="7"/>
  <c r="H148" i="3"/>
  <c r="K143" i="3" a="1"/>
  <c r="K143" i="3"/>
  <c r="K221" i="3" a="1"/>
  <c r="K221" i="3"/>
  <c r="K74" i="2"/>
  <c r="H26" i="7" s="1"/>
  <c r="J143" i="3" a="1"/>
  <c r="J143" i="3"/>
  <c r="J221" i="3" a="1"/>
  <c r="J221" i="3"/>
  <c r="J74" i="2"/>
  <c r="G26" i="7" s="1"/>
  <c r="L75" i="2"/>
  <c r="I27" i="7" s="1"/>
  <c r="K75" i="2"/>
  <c r="H27" i="7" s="1"/>
  <c r="J75" i="2"/>
  <c r="G27" i="7" s="1"/>
  <c r="I75" i="2"/>
  <c r="F27" i="7" s="1"/>
  <c r="H71" i="2"/>
  <c r="H72" i="2"/>
  <c r="E75" i="2"/>
  <c r="D27" i="7" s="1"/>
  <c r="L74" i="2"/>
  <c r="H74" i="2"/>
  <c r="E26" i="7" s="1"/>
  <c r="E73" i="2"/>
  <c r="E74" i="2" s="1"/>
  <c r="D26" i="7" s="1"/>
  <c r="L73" i="2"/>
  <c r="I25" i="7" s="1"/>
  <c r="K73" i="2"/>
  <c r="H25" i="7" s="1"/>
  <c r="J73" i="2"/>
  <c r="G25" i="7" s="1"/>
  <c r="I73" i="2"/>
  <c r="F25" i="7" s="1"/>
  <c r="D73" i="2"/>
  <c r="C25" i="7" s="1"/>
  <c r="H59" i="2"/>
  <c r="D129" i="2"/>
  <c r="C82" i="7" s="1"/>
  <c r="D82" i="7" s="1"/>
  <c r="D93" i="2"/>
  <c r="C37" i="7" s="1"/>
  <c r="D87" i="2"/>
  <c r="C33" i="7" s="1"/>
  <c r="D111" i="2"/>
  <c r="C50" i="7" s="1"/>
  <c r="D116" i="2"/>
  <c r="C54" i="7" s="1"/>
  <c r="D121" i="2"/>
  <c r="C58" i="7" s="1"/>
  <c r="D123" i="2"/>
  <c r="C60" i="7" s="1"/>
  <c r="D131" i="2"/>
  <c r="C64" i="7" s="1"/>
  <c r="L24" i="2"/>
  <c r="I9" i="7" s="1"/>
  <c r="L30" i="2"/>
  <c r="I13" i="7" s="1"/>
  <c r="L55" i="2"/>
  <c r="I17" i="7" s="1"/>
  <c r="L67" i="2"/>
  <c r="I21" i="7" s="1"/>
  <c r="L79" i="2"/>
  <c r="I29" i="7" s="1"/>
  <c r="L87" i="2"/>
  <c r="I33" i="7" s="1"/>
  <c r="L93" i="2"/>
  <c r="I37" i="7" s="1"/>
  <c r="L99" i="2"/>
  <c r="I41" i="7"/>
  <c r="L104" i="2"/>
  <c r="I45" i="7" s="1"/>
  <c r="L111" i="2"/>
  <c r="I50" i="7" s="1"/>
  <c r="L116" i="2"/>
  <c r="I54" i="7" s="1"/>
  <c r="L121" i="2"/>
  <c r="I58" i="7" s="1"/>
  <c r="L129" i="2"/>
  <c r="I62" i="7" s="1"/>
  <c r="K24" i="2"/>
  <c r="H9" i="7" s="1"/>
  <c r="K30" i="2"/>
  <c r="H13" i="7" s="1"/>
  <c r="K55" i="2"/>
  <c r="H17" i="7" s="1"/>
  <c r="K67" i="2"/>
  <c r="H21" i="7" s="1"/>
  <c r="K79" i="2"/>
  <c r="H29" i="7" s="1"/>
  <c r="K87" i="2"/>
  <c r="H33" i="7" s="1"/>
  <c r="K93" i="2"/>
  <c r="H37" i="7" s="1"/>
  <c r="K99" i="2"/>
  <c r="H41" i="7" s="1"/>
  <c r="K104" i="2"/>
  <c r="H45" i="7" s="1"/>
  <c r="K111" i="2"/>
  <c r="H50" i="7" s="1"/>
  <c r="K116" i="2"/>
  <c r="H54" i="7" s="1"/>
  <c r="K121" i="2"/>
  <c r="H58" i="7" s="1"/>
  <c r="K129" i="2"/>
  <c r="H62" i="7" s="1"/>
  <c r="J24" i="2"/>
  <c r="G9" i="7" s="1"/>
  <c r="J30" i="2"/>
  <c r="G13" i="7" s="1"/>
  <c r="J55" i="2"/>
  <c r="G17" i="7" s="1"/>
  <c r="J67" i="2"/>
  <c r="G21" i="7" s="1"/>
  <c r="J79" i="2"/>
  <c r="G29" i="7" s="1"/>
  <c r="J87" i="2"/>
  <c r="G33" i="7" s="1"/>
  <c r="J93" i="2"/>
  <c r="H93" i="2" s="1"/>
  <c r="E37" i="7" s="1"/>
  <c r="J99" i="2"/>
  <c r="G41" i="7" s="1"/>
  <c r="J104" i="2"/>
  <c r="G45" i="7" s="1"/>
  <c r="J111" i="2"/>
  <c r="G50" i="7"/>
  <c r="J116" i="2"/>
  <c r="G54" i="7" s="1"/>
  <c r="J121" i="2"/>
  <c r="G58" i="7" s="1"/>
  <c r="J129" i="2"/>
  <c r="G62" i="7" s="1"/>
  <c r="I24" i="2"/>
  <c r="F9" i="7" s="1"/>
  <c r="I30" i="2"/>
  <c r="I55" i="2"/>
  <c r="F17" i="7"/>
  <c r="I67" i="2"/>
  <c r="F21" i="7" s="1"/>
  <c r="I79" i="2"/>
  <c r="I87" i="2"/>
  <c r="F33" i="7" s="1"/>
  <c r="I93" i="2"/>
  <c r="F37" i="7"/>
  <c r="I99" i="2"/>
  <c r="F41" i="7" s="1"/>
  <c r="I104" i="2"/>
  <c r="H104" i="2" s="1"/>
  <c r="E45" i="7" s="1"/>
  <c r="I111" i="2"/>
  <c r="F50" i="7" s="1"/>
  <c r="I116" i="2"/>
  <c r="I121" i="2"/>
  <c r="I129" i="2"/>
  <c r="F62" i="7" s="1"/>
  <c r="H17" i="2"/>
  <c r="H18" i="2"/>
  <c r="H19" i="2"/>
  <c r="H20" i="2"/>
  <c r="H21" i="2"/>
  <c r="H22" i="2"/>
  <c r="H2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4" i="2"/>
  <c r="E24" i="2"/>
  <c r="E25" i="2" s="1"/>
  <c r="D10" i="7" s="1"/>
  <c r="E30" i="2"/>
  <c r="D13" i="7" s="1"/>
  <c r="E55" i="2"/>
  <c r="E56" i="2" s="1"/>
  <c r="D18" i="7" s="1"/>
  <c r="E67" i="2"/>
  <c r="D21" i="7" s="1"/>
  <c r="E68" i="2"/>
  <c r="D22" i="7" s="1"/>
  <c r="E79" i="2"/>
  <c r="E80" i="2" s="1"/>
  <c r="D30" i="7" s="1"/>
  <c r="E87" i="2"/>
  <c r="D33" i="7" s="1"/>
  <c r="E93" i="2"/>
  <c r="E94" i="2" s="1"/>
  <c r="D38" i="7" s="1"/>
  <c r="E99" i="2"/>
  <c r="E100" i="2" s="1"/>
  <c r="D42" i="7" s="1"/>
  <c r="E104" i="2"/>
  <c r="E105" i="2" s="1"/>
  <c r="D46" i="7" s="1"/>
  <c r="E111" i="2"/>
  <c r="D50" i="7" s="1"/>
  <c r="E116" i="2"/>
  <c r="D54" i="7" s="1"/>
  <c r="E121" i="2"/>
  <c r="D58" i="7" s="1"/>
  <c r="E129" i="2"/>
  <c r="D62" i="7" s="1"/>
  <c r="D24" i="2"/>
  <c r="C9" i="7" s="1"/>
  <c r="D30" i="2"/>
  <c r="C13" i="7" s="1"/>
  <c r="C72" i="7" s="1"/>
  <c r="D72" i="7" s="1"/>
  <c r="D55" i="2"/>
  <c r="C17" i="7"/>
  <c r="D67" i="2"/>
  <c r="C21" i="7" s="1"/>
  <c r="D79" i="2"/>
  <c r="C29" i="7" s="1"/>
  <c r="D99" i="2"/>
  <c r="C41" i="7" s="1"/>
  <c r="D104" i="2"/>
  <c r="C45" i="7"/>
  <c r="F30" i="7"/>
  <c r="H193" i="3"/>
  <c r="J195" i="3" a="1"/>
  <c r="J195" i="3"/>
  <c r="J226" i="3" a="1"/>
  <c r="J226" i="3"/>
  <c r="J80" i="2"/>
  <c r="G30" i="7" s="1"/>
  <c r="K195" i="3" a="1"/>
  <c r="K195" i="3"/>
  <c r="K226" i="3" a="1"/>
  <c r="K226" i="3"/>
  <c r="K80" i="2"/>
  <c r="H30" i="7"/>
  <c r="L80" i="2"/>
  <c r="I30" i="7"/>
  <c r="I81" i="2"/>
  <c r="F31" i="7" s="1"/>
  <c r="J81" i="2"/>
  <c r="G31" i="7" s="1"/>
  <c r="K81" i="2"/>
  <c r="H31" i="7" s="1"/>
  <c r="L81" i="2"/>
  <c r="I31" i="7" s="1"/>
  <c r="H77" i="2"/>
  <c r="H78" i="2"/>
  <c r="E81" i="2"/>
  <c r="D31" i="7" s="1"/>
  <c r="C30" i="7"/>
  <c r="F26" i="7"/>
  <c r="I26" i="7"/>
  <c r="C26" i="7"/>
  <c r="C49" i="6"/>
  <c r="D49" i="6" s="1"/>
  <c r="D59" i="4"/>
  <c r="C19" i="6"/>
  <c r="D28" i="4"/>
  <c r="C11" i="6"/>
  <c r="D34" i="4"/>
  <c r="C15" i="6" s="1"/>
  <c r="D84" i="4"/>
  <c r="C23" i="6" s="1"/>
  <c r="D89" i="4"/>
  <c r="C27" i="6" s="1"/>
  <c r="D97" i="4"/>
  <c r="C31" i="6" s="1"/>
  <c r="E57" i="4"/>
  <c r="E58" i="4" s="1"/>
  <c r="D18" i="6" s="1"/>
  <c r="E82" i="4"/>
  <c r="E83" i="4"/>
  <c r="D22" i="6" s="1"/>
  <c r="E26" i="4"/>
  <c r="D9" i="6" s="1"/>
  <c r="E27" i="4"/>
  <c r="D10" i="6" s="1"/>
  <c r="E32" i="4"/>
  <c r="E33" i="4" s="1"/>
  <c r="D14" i="6" s="1"/>
  <c r="E87" i="4"/>
  <c r="E88" i="4" s="1"/>
  <c r="D26" i="6" s="1"/>
  <c r="E95" i="4"/>
  <c r="E96" i="4" s="1"/>
  <c r="D30" i="6" s="1"/>
  <c r="K190" i="3" a="1"/>
  <c r="K190" i="3"/>
  <c r="K216" i="3" a="1"/>
  <c r="K216" i="3"/>
  <c r="H187" i="3"/>
  <c r="H188" i="3"/>
  <c r="J190" i="3" a="1"/>
  <c r="J190" i="3"/>
  <c r="J216" i="3" a="1"/>
  <c r="J216" i="3"/>
  <c r="H66" i="2"/>
  <c r="H63" i="2"/>
  <c r="H62" i="2"/>
  <c r="H61" i="2"/>
  <c r="H119" i="5"/>
  <c r="H60" i="2"/>
  <c r="L112" i="2"/>
  <c r="I51" i="7" s="1"/>
  <c r="J83" i="3"/>
  <c r="H83" i="3"/>
  <c r="H118" i="3"/>
  <c r="J120" i="3"/>
  <c r="H120" i="3"/>
  <c r="J112" i="2"/>
  <c r="G51" i="7" s="1"/>
  <c r="L113" i="2"/>
  <c r="I52" i="7" s="1"/>
  <c r="K113" i="2"/>
  <c r="H52" i="7" s="1"/>
  <c r="J113" i="2"/>
  <c r="G52" i="7" s="1"/>
  <c r="I113" i="2"/>
  <c r="F52" i="7" s="1"/>
  <c r="H113" i="2"/>
  <c r="E52" i="7" s="1"/>
  <c r="E113" i="2"/>
  <c r="H112" i="2"/>
  <c r="E51" i="7" s="1"/>
  <c r="E207" i="3"/>
  <c r="E215" i="3"/>
  <c r="E220" i="3"/>
  <c r="E225" i="3"/>
  <c r="E230" i="3"/>
  <c r="E233" i="3"/>
  <c r="E183" i="3"/>
  <c r="E189" i="3"/>
  <c r="E175" i="3"/>
  <c r="E194" i="3"/>
  <c r="E197" i="3"/>
  <c r="E234" i="3"/>
  <c r="E163" i="3"/>
  <c r="E158" i="3"/>
  <c r="E131" i="3"/>
  <c r="E137" i="3"/>
  <c r="E142" i="3"/>
  <c r="E147" i="3"/>
  <c r="E152" i="3"/>
  <c r="E166" i="3"/>
  <c r="I62" i="3"/>
  <c r="J62" i="3"/>
  <c r="H62" i="3"/>
  <c r="I70" i="3"/>
  <c r="J70" i="3"/>
  <c r="H70" i="3"/>
  <c r="I76" i="3"/>
  <c r="J76" i="3"/>
  <c r="H76" i="3"/>
  <c r="I82" i="3"/>
  <c r="J82" i="3"/>
  <c r="H82" i="3"/>
  <c r="H85" i="3"/>
  <c r="I22" i="3"/>
  <c r="J22" i="3"/>
  <c r="H22" i="3"/>
  <c r="I28" i="3"/>
  <c r="J28" i="3"/>
  <c r="H28" i="3"/>
  <c r="I36" i="3"/>
  <c r="J36" i="3"/>
  <c r="H36" i="3"/>
  <c r="I43" i="3"/>
  <c r="J43" i="3"/>
  <c r="H43" i="3"/>
  <c r="I51" i="3"/>
  <c r="J51" i="3"/>
  <c r="H51" i="3"/>
  <c r="H54" i="3"/>
  <c r="H86" i="3"/>
  <c r="L62" i="3"/>
  <c r="L70" i="3"/>
  <c r="L76" i="3"/>
  <c r="L82" i="3"/>
  <c r="L85" i="3"/>
  <c r="K62" i="3"/>
  <c r="K70" i="3"/>
  <c r="K76" i="3"/>
  <c r="K82" i="3"/>
  <c r="J85" i="3"/>
  <c r="I85" i="3"/>
  <c r="E62" i="3"/>
  <c r="E70" i="3"/>
  <c r="E76" i="3"/>
  <c r="E82" i="3"/>
  <c r="E85" i="3"/>
  <c r="D62" i="3"/>
  <c r="D70" i="3"/>
  <c r="D76" i="3"/>
  <c r="D82" i="3"/>
  <c r="D85" i="3"/>
  <c r="H207" i="3"/>
  <c r="I207" i="3"/>
  <c r="I215" i="3"/>
  <c r="I220" i="3"/>
  <c r="I225" i="3"/>
  <c r="I230" i="3"/>
  <c r="I233" i="3"/>
  <c r="J207" i="3"/>
  <c r="J215" i="3"/>
  <c r="J220" i="3"/>
  <c r="J225" i="3"/>
  <c r="J230" i="3"/>
  <c r="J233" i="3"/>
  <c r="K207" i="3"/>
  <c r="K215" i="3"/>
  <c r="K220" i="3"/>
  <c r="K225" i="3"/>
  <c r="K230" i="3"/>
  <c r="K233" i="3"/>
  <c r="L207" i="3"/>
  <c r="L215" i="3"/>
  <c r="L220" i="3"/>
  <c r="L225" i="3"/>
  <c r="L230" i="3"/>
  <c r="L233" i="3"/>
  <c r="H215" i="3"/>
  <c r="H220" i="3"/>
  <c r="H225" i="3"/>
  <c r="H230" i="3"/>
  <c r="H233" i="3"/>
  <c r="D207" i="3"/>
  <c r="D215" i="3"/>
  <c r="D220" i="3"/>
  <c r="D225" i="3"/>
  <c r="D230" i="3"/>
  <c r="D233" i="3"/>
  <c r="L227" i="3"/>
  <c r="K227" i="3"/>
  <c r="J227" i="3"/>
  <c r="I227" i="3"/>
  <c r="H227" i="3"/>
  <c r="E227" i="3"/>
  <c r="D227" i="3"/>
  <c r="L226" i="3"/>
  <c r="H226" i="3"/>
  <c r="E226" i="3"/>
  <c r="L222" i="3"/>
  <c r="K222" i="3"/>
  <c r="J222" i="3"/>
  <c r="I222" i="3"/>
  <c r="H222" i="3"/>
  <c r="E222" i="3"/>
  <c r="D222" i="3"/>
  <c r="L221" i="3"/>
  <c r="H221" i="3"/>
  <c r="E221" i="3"/>
  <c r="I183" i="3"/>
  <c r="I189" i="3"/>
  <c r="I175" i="3"/>
  <c r="I194" i="3"/>
  <c r="I197" i="3"/>
  <c r="J183" i="3"/>
  <c r="J189" i="3"/>
  <c r="J175" i="3"/>
  <c r="J194" i="3"/>
  <c r="J197" i="3"/>
  <c r="K183" i="3"/>
  <c r="K189" i="3"/>
  <c r="K175" i="3"/>
  <c r="K194" i="3"/>
  <c r="K197" i="3"/>
  <c r="L183" i="3"/>
  <c r="L189" i="3"/>
  <c r="L175" i="3"/>
  <c r="L194" i="3"/>
  <c r="L197" i="3"/>
  <c r="H183" i="3"/>
  <c r="H189" i="3"/>
  <c r="H175" i="3"/>
  <c r="H194" i="3"/>
  <c r="H197" i="3"/>
  <c r="D183" i="3"/>
  <c r="D189" i="3"/>
  <c r="D175" i="3"/>
  <c r="D194" i="3"/>
  <c r="D197" i="3"/>
  <c r="L196" i="3"/>
  <c r="K196" i="3"/>
  <c r="J196" i="3"/>
  <c r="I196" i="3"/>
  <c r="H196" i="3"/>
  <c r="E196" i="3"/>
  <c r="D196" i="3"/>
  <c r="L195" i="3"/>
  <c r="H195" i="3"/>
  <c r="E195" i="3"/>
  <c r="H76" i="4"/>
  <c r="H73" i="4"/>
  <c r="H72" i="4"/>
  <c r="H71" i="4"/>
  <c r="H70" i="4"/>
  <c r="H69" i="4"/>
  <c r="H68" i="4"/>
  <c r="H67" i="4"/>
  <c r="H66" i="4"/>
  <c r="H54" i="4"/>
  <c r="H148" i="5"/>
  <c r="H145" i="5"/>
  <c r="H146" i="5"/>
  <c r="H50" i="4"/>
  <c r="H37" i="4"/>
  <c r="I128" i="5"/>
  <c r="H125" i="5"/>
  <c r="H175" i="5"/>
  <c r="H172" i="5"/>
  <c r="H173" i="5"/>
  <c r="H81" i="3"/>
  <c r="L84" i="3"/>
  <c r="K84" i="3"/>
  <c r="J84" i="3"/>
  <c r="I84" i="3"/>
  <c r="H84" i="3"/>
  <c r="E84" i="3"/>
  <c r="D84" i="3"/>
  <c r="L83" i="3"/>
  <c r="K83" i="3"/>
  <c r="E83" i="3"/>
  <c r="K95" i="3"/>
  <c r="K103" i="3"/>
  <c r="K108" i="3"/>
  <c r="K113" i="3"/>
  <c r="K119" i="3"/>
  <c r="K122" i="3"/>
  <c r="J95" i="3"/>
  <c r="J103" i="3"/>
  <c r="J108" i="3"/>
  <c r="J113" i="3"/>
  <c r="J119" i="3"/>
  <c r="J122" i="3"/>
  <c r="I95" i="3"/>
  <c r="I103" i="3"/>
  <c r="I108" i="3"/>
  <c r="I113" i="3"/>
  <c r="I119" i="3"/>
  <c r="I122" i="3"/>
  <c r="E95" i="3"/>
  <c r="E103" i="3"/>
  <c r="E108" i="3"/>
  <c r="E113" i="3"/>
  <c r="E119" i="3"/>
  <c r="E122" i="3"/>
  <c r="L95" i="3"/>
  <c r="L103" i="3"/>
  <c r="L108" i="3"/>
  <c r="L113" i="3"/>
  <c r="L119" i="3"/>
  <c r="L122" i="3"/>
  <c r="H95" i="3"/>
  <c r="H103" i="3"/>
  <c r="H108" i="3"/>
  <c r="H113" i="3"/>
  <c r="H119" i="3"/>
  <c r="H122" i="3"/>
  <c r="D95" i="3"/>
  <c r="D103" i="3"/>
  <c r="D108" i="3"/>
  <c r="D113" i="3"/>
  <c r="D119" i="3"/>
  <c r="D122" i="3"/>
  <c r="H174" i="5"/>
  <c r="H165" i="5"/>
  <c r="H166" i="5"/>
  <c r="H118" i="5"/>
  <c r="H136" i="3"/>
  <c r="H135" i="3"/>
  <c r="H182" i="3"/>
  <c r="H179" i="3"/>
  <c r="H180" i="3"/>
  <c r="H94" i="4"/>
  <c r="H93" i="4"/>
  <c r="H92" i="4"/>
  <c r="H91" i="4"/>
  <c r="H86" i="4"/>
  <c r="H79" i="4"/>
  <c r="H65" i="4"/>
  <c r="H64" i="4"/>
  <c r="H63" i="4"/>
  <c r="H62" i="4"/>
  <c r="H61" i="4"/>
  <c r="H56" i="4"/>
  <c r="H53" i="4"/>
  <c r="H52" i="4"/>
  <c r="H51" i="4"/>
  <c r="H49" i="4"/>
  <c r="H48" i="4"/>
  <c r="H47" i="4"/>
  <c r="H46" i="4"/>
  <c r="H45" i="4"/>
  <c r="H44" i="4"/>
  <c r="H43" i="4"/>
  <c r="H42" i="4"/>
  <c r="H41" i="4"/>
  <c r="H40" i="4"/>
  <c r="H39" i="4"/>
  <c r="H38" i="4"/>
  <c r="H36" i="4"/>
  <c r="H31" i="4"/>
  <c r="H30" i="4"/>
  <c r="H25" i="4"/>
  <c r="H24" i="4"/>
  <c r="H23" i="4"/>
  <c r="H22" i="4"/>
  <c r="H21" i="4"/>
  <c r="H20" i="4"/>
  <c r="H19" i="4"/>
  <c r="H18" i="4"/>
  <c r="H17" i="4"/>
  <c r="H26" i="4" s="1"/>
  <c r="E9" i="6" s="1"/>
  <c r="H181" i="3"/>
  <c r="J184" i="3" a="1"/>
  <c r="J184" i="3"/>
  <c r="H32" i="3"/>
  <c r="H33" i="3"/>
  <c r="H34" i="3"/>
  <c r="H35" i="3"/>
  <c r="J37" i="3" a="1"/>
  <c r="J37" i="3"/>
  <c r="H66" i="3"/>
  <c r="H67" i="3"/>
  <c r="H68" i="3"/>
  <c r="H69" i="3"/>
  <c r="J71" i="3" a="1"/>
  <c r="J71" i="3"/>
  <c r="H99" i="3"/>
  <c r="H100" i="3"/>
  <c r="H101" i="3"/>
  <c r="H102" i="3"/>
  <c r="J104" i="3" a="1"/>
  <c r="J104" i="3"/>
  <c r="J138" i="3" a="1"/>
  <c r="J138" i="3"/>
  <c r="J208" i="3" a="1"/>
  <c r="J208" i="3"/>
  <c r="J56" i="2"/>
  <c r="G18" i="7" s="1"/>
  <c r="H128" i="2"/>
  <c r="H127" i="2"/>
  <c r="H126" i="2"/>
  <c r="H125" i="2"/>
  <c r="H120" i="2"/>
  <c r="H115" i="2"/>
  <c r="H110" i="2"/>
  <c r="H86" i="2"/>
  <c r="H85" i="2"/>
  <c r="H84" i="2"/>
  <c r="H83" i="2"/>
  <c r="H29" i="2"/>
  <c r="H28" i="2"/>
  <c r="K169" i="5" a="1"/>
  <c r="K169" i="5"/>
  <c r="K177" i="5" a="1"/>
  <c r="K177" i="5"/>
  <c r="K150" i="5" a="1"/>
  <c r="K150" i="5"/>
  <c r="K97" i="5" a="1"/>
  <c r="K97" i="5"/>
  <c r="K70" i="5" a="1"/>
  <c r="K70" i="5"/>
  <c r="K51" i="5" a="1"/>
  <c r="K51" i="5"/>
  <c r="K96" i="4"/>
  <c r="H30" i="6" s="1"/>
  <c r="K38" i="5" a="1"/>
  <c r="K38" i="5"/>
  <c r="K24" i="5" a="1"/>
  <c r="K24" i="5"/>
  <c r="K30" i="5" a="1"/>
  <c r="K30" i="5"/>
  <c r="K33" i="4"/>
  <c r="K76" i="5" a="1"/>
  <c r="K76" i="5"/>
  <c r="K89" i="5" a="1"/>
  <c r="K89" i="5"/>
  <c r="K103" i="5" a="1"/>
  <c r="K103" i="5"/>
  <c r="K115" i="5" a="1"/>
  <c r="K115" i="5"/>
  <c r="K121" i="5" a="1"/>
  <c r="K121" i="5"/>
  <c r="K142" i="5" a="1"/>
  <c r="K142" i="5"/>
  <c r="K156" i="5" a="1"/>
  <c r="K156" i="5"/>
  <c r="K182" i="5"/>
  <c r="J182" i="5"/>
  <c r="K62" i="5"/>
  <c r="K43" i="5"/>
  <c r="K184" i="3" a="1"/>
  <c r="K184" i="3"/>
  <c r="K104" i="3" a="1"/>
  <c r="K104" i="3"/>
  <c r="K52" i="3" a="1"/>
  <c r="K52" i="3"/>
  <c r="K130" i="2"/>
  <c r="K37" i="3" a="1"/>
  <c r="K37" i="3"/>
  <c r="K23" i="3"/>
  <c r="K63" i="3"/>
  <c r="K109" i="3"/>
  <c r="K114" i="3"/>
  <c r="K120" i="3"/>
  <c r="K148" i="3"/>
  <c r="K153" i="3"/>
  <c r="K176" i="3"/>
  <c r="K231" i="3"/>
  <c r="K164" i="3" a="1"/>
  <c r="K164" i="3"/>
  <c r="K122" i="2"/>
  <c r="H59" i="7" s="1"/>
  <c r="K159" i="3" a="1"/>
  <c r="K159" i="3"/>
  <c r="K117" i="2"/>
  <c r="K132" i="3" a="1"/>
  <c r="K132" i="3"/>
  <c r="K96" i="3" a="1"/>
  <c r="K96" i="3"/>
  <c r="K29" i="3" a="1"/>
  <c r="K29" i="3"/>
  <c r="K31" i="2"/>
  <c r="H14" i="7" s="1"/>
  <c r="K129" i="5" a="1"/>
  <c r="K129" i="5"/>
  <c r="K88" i="4"/>
  <c r="H26" i="6" s="1"/>
  <c r="J88" i="4"/>
  <c r="H88" i="4" s="1"/>
  <c r="E26" i="6" s="1"/>
  <c r="H47" i="3"/>
  <c r="H48" i="3"/>
  <c r="H49" i="3"/>
  <c r="H50" i="3"/>
  <c r="J52" i="3" a="1"/>
  <c r="J52" i="3"/>
  <c r="J130" i="2"/>
  <c r="H130" i="2" s="1"/>
  <c r="E63" i="7" s="1"/>
  <c r="H162" i="3"/>
  <c r="J164" i="3" a="1"/>
  <c r="J164" i="3"/>
  <c r="J122" i="2"/>
  <c r="G59" i="7" s="1"/>
  <c r="H157" i="3"/>
  <c r="J159" i="3" a="1"/>
  <c r="J159" i="3"/>
  <c r="J117" i="2"/>
  <c r="H117" i="2" s="1"/>
  <c r="E55" i="7" s="1"/>
  <c r="K105" i="2"/>
  <c r="H46" i="7" s="1"/>
  <c r="J153" i="3" a="1"/>
  <c r="J153" i="3"/>
  <c r="J105" i="2"/>
  <c r="G46" i="7" s="1"/>
  <c r="K100" i="2"/>
  <c r="H42" i="7" s="1"/>
  <c r="H112" i="3"/>
  <c r="J114" i="3" a="1"/>
  <c r="J114" i="3"/>
  <c r="J148" i="3" a="1"/>
  <c r="J148" i="3"/>
  <c r="J100" i="2"/>
  <c r="G42" i="7" s="1"/>
  <c r="K94" i="2"/>
  <c r="H38" i="7" s="1"/>
  <c r="H107" i="3"/>
  <c r="J109" i="3" a="1"/>
  <c r="J109" i="3"/>
  <c r="J231" i="3" a="1"/>
  <c r="J231" i="3"/>
  <c r="J94" i="2"/>
  <c r="H26" i="3"/>
  <c r="H27" i="3"/>
  <c r="J29" i="3" a="1"/>
  <c r="J29" i="3"/>
  <c r="J31" i="2"/>
  <c r="G14" i="7" s="1"/>
  <c r="H21" i="3"/>
  <c r="J23" i="3"/>
  <c r="H61" i="3"/>
  <c r="J63" i="3"/>
  <c r="H174" i="3"/>
  <c r="J176" i="3"/>
  <c r="J25" i="2"/>
  <c r="K208" i="3" a="1"/>
  <c r="K208" i="3"/>
  <c r="K138" i="3" a="1"/>
  <c r="K138" i="3"/>
  <c r="H74" i="3"/>
  <c r="H75" i="3"/>
  <c r="H41" i="3"/>
  <c r="H42" i="3"/>
  <c r="J44" i="3" a="1"/>
  <c r="J44" i="3"/>
  <c r="J88" i="2"/>
  <c r="H88" i="2" s="1"/>
  <c r="E34" i="7" s="1"/>
  <c r="K56" i="2"/>
  <c r="H18" i="7" s="1"/>
  <c r="K25" i="2"/>
  <c r="K27" i="4"/>
  <c r="H10" i="6" s="1"/>
  <c r="K83" i="4"/>
  <c r="H22" i="6" s="1"/>
  <c r="K58" i="4"/>
  <c r="J169" i="5" a="1"/>
  <c r="J169" i="5"/>
  <c r="H124" i="5"/>
  <c r="H126" i="5"/>
  <c r="H127" i="5"/>
  <c r="J129" i="5" a="1"/>
  <c r="J129" i="5"/>
  <c r="L151" i="5"/>
  <c r="K151" i="5"/>
  <c r="J151" i="5"/>
  <c r="I151" i="5"/>
  <c r="E151" i="5"/>
  <c r="D151" i="5"/>
  <c r="L150" i="5"/>
  <c r="L149" i="5"/>
  <c r="K149" i="5"/>
  <c r="J149" i="5"/>
  <c r="I149" i="5"/>
  <c r="E149" i="5"/>
  <c r="E150" i="5"/>
  <c r="D149" i="5"/>
  <c r="H147" i="5"/>
  <c r="L170" i="5"/>
  <c r="K170" i="5"/>
  <c r="J170" i="5"/>
  <c r="I170" i="5"/>
  <c r="H170" i="5"/>
  <c r="E170" i="5"/>
  <c r="D170" i="5"/>
  <c r="L169" i="5"/>
  <c r="L168" i="5"/>
  <c r="K168" i="5"/>
  <c r="J168" i="5"/>
  <c r="I168" i="5"/>
  <c r="E168" i="5"/>
  <c r="E169" i="5"/>
  <c r="D168" i="5"/>
  <c r="L209" i="3"/>
  <c r="K209" i="3"/>
  <c r="J209" i="3"/>
  <c r="I209" i="3"/>
  <c r="H209" i="3"/>
  <c r="E209" i="3"/>
  <c r="D209" i="3"/>
  <c r="L208" i="3"/>
  <c r="H208" i="3"/>
  <c r="E208" i="3"/>
  <c r="L122" i="5"/>
  <c r="K122" i="5"/>
  <c r="J122" i="5"/>
  <c r="I122" i="5"/>
  <c r="H122" i="5"/>
  <c r="E122" i="5"/>
  <c r="D122" i="5"/>
  <c r="L121" i="5"/>
  <c r="L120" i="5"/>
  <c r="K120" i="5"/>
  <c r="J120" i="5"/>
  <c r="I120" i="5"/>
  <c r="E120" i="5"/>
  <c r="E121" i="5"/>
  <c r="D120" i="5"/>
  <c r="H120" i="5"/>
  <c r="J177" i="5" a="1"/>
  <c r="J177" i="5"/>
  <c r="J121" i="5" a="1"/>
  <c r="J121" i="5"/>
  <c r="J150" i="5" a="1"/>
  <c r="J150" i="5"/>
  <c r="H150" i="5"/>
  <c r="H169" i="5"/>
  <c r="H168" i="5"/>
  <c r="H151" i="5"/>
  <c r="H149" i="5"/>
  <c r="H121" i="5"/>
  <c r="C45" i="6"/>
  <c r="F59" i="7"/>
  <c r="C59" i="7"/>
  <c r="F55" i="7"/>
  <c r="C55" i="7"/>
  <c r="F51" i="7"/>
  <c r="C51" i="7"/>
  <c r="F46" i="7"/>
  <c r="C46" i="7"/>
  <c r="F42" i="7"/>
  <c r="C42" i="7"/>
  <c r="F38" i="7"/>
  <c r="C38" i="7"/>
  <c r="F34" i="7"/>
  <c r="C34" i="7"/>
  <c r="L106" i="2"/>
  <c r="I47" i="7" s="1"/>
  <c r="K106" i="2"/>
  <c r="H47" i="7"/>
  <c r="J106" i="2"/>
  <c r="G47" i="7" s="1"/>
  <c r="I106" i="2"/>
  <c r="F47" i="7" s="1"/>
  <c r="E106" i="2"/>
  <c r="D47" i="7" s="1"/>
  <c r="L105" i="2"/>
  <c r="I46" i="7" s="1"/>
  <c r="L101" i="2"/>
  <c r="I43" i="7" s="1"/>
  <c r="K101" i="2"/>
  <c r="H43" i="7" s="1"/>
  <c r="J101" i="2"/>
  <c r="G43" i="7" s="1"/>
  <c r="I101" i="2"/>
  <c r="F43" i="7" s="1"/>
  <c r="H101" i="2"/>
  <c r="E43" i="7" s="1"/>
  <c r="E101" i="2"/>
  <c r="D43" i="7"/>
  <c r="L100" i="2"/>
  <c r="I42" i="7" s="1"/>
  <c r="L95" i="2"/>
  <c r="I39" i="7" s="1"/>
  <c r="K95" i="2"/>
  <c r="H39" i="7" s="1"/>
  <c r="J95" i="2"/>
  <c r="G39" i="7" s="1"/>
  <c r="I95" i="2"/>
  <c r="F39" i="7" s="1"/>
  <c r="H95" i="2"/>
  <c r="E39" i="7" s="1"/>
  <c r="E95" i="2"/>
  <c r="D39" i="7"/>
  <c r="L94" i="2"/>
  <c r="I38" i="7" s="1"/>
  <c r="L89" i="2"/>
  <c r="I35" i="7" s="1"/>
  <c r="K89" i="2"/>
  <c r="H35" i="7" s="1"/>
  <c r="J89" i="2"/>
  <c r="G35" i="7"/>
  <c r="I89" i="2"/>
  <c r="F35" i="7" s="1"/>
  <c r="E89" i="2"/>
  <c r="D35" i="7" s="1"/>
  <c r="L88" i="2"/>
  <c r="I34" i="7" s="1"/>
  <c r="H34" i="7"/>
  <c r="L123" i="2"/>
  <c r="I60" i="7"/>
  <c r="K123" i="2"/>
  <c r="H60" i="7" s="1"/>
  <c r="J123" i="2"/>
  <c r="G60" i="7" s="1"/>
  <c r="I123" i="2"/>
  <c r="F60" i="7" s="1"/>
  <c r="E123" i="2"/>
  <c r="D60" i="7" s="1"/>
  <c r="L122" i="2"/>
  <c r="I59" i="7" s="1"/>
  <c r="L118" i="2"/>
  <c r="I56" i="7" s="1"/>
  <c r="K118" i="2"/>
  <c r="H56" i="7" s="1"/>
  <c r="J118" i="2"/>
  <c r="G56" i="7" s="1"/>
  <c r="I118" i="2"/>
  <c r="F56" i="7" s="1"/>
  <c r="E118" i="2"/>
  <c r="D56" i="7" s="1"/>
  <c r="L117" i="2"/>
  <c r="I55" i="7"/>
  <c r="H55" i="7"/>
  <c r="L139" i="3"/>
  <c r="K139" i="3"/>
  <c r="J139" i="3"/>
  <c r="I139" i="3"/>
  <c r="H139" i="3"/>
  <c r="E139" i="3"/>
  <c r="D139" i="3"/>
  <c r="L138" i="3"/>
  <c r="L137" i="3"/>
  <c r="K137" i="3"/>
  <c r="J137" i="3"/>
  <c r="I137" i="3"/>
  <c r="E138" i="3"/>
  <c r="D137" i="3"/>
  <c r="L232" i="3"/>
  <c r="K232" i="3"/>
  <c r="J232" i="3"/>
  <c r="I232" i="3"/>
  <c r="E232" i="3"/>
  <c r="D232" i="3"/>
  <c r="L231" i="3"/>
  <c r="E231" i="3"/>
  <c r="H232" i="3"/>
  <c r="L165" i="3"/>
  <c r="K165" i="3"/>
  <c r="J165" i="3"/>
  <c r="I165" i="3"/>
  <c r="E165" i="3"/>
  <c r="D165" i="3"/>
  <c r="L164" i="3"/>
  <c r="L163" i="3"/>
  <c r="K163" i="3"/>
  <c r="J163" i="3"/>
  <c r="I163" i="3"/>
  <c r="E164" i="3"/>
  <c r="D163" i="3"/>
  <c r="L154" i="3"/>
  <c r="K154" i="3"/>
  <c r="J154" i="3"/>
  <c r="I154" i="3"/>
  <c r="H154" i="3"/>
  <c r="E154" i="3"/>
  <c r="D154" i="3"/>
  <c r="L153" i="3"/>
  <c r="H153" i="3"/>
  <c r="L152" i="3"/>
  <c r="K152" i="3"/>
  <c r="J152" i="3"/>
  <c r="I152" i="3"/>
  <c r="E153" i="3"/>
  <c r="D152" i="3"/>
  <c r="L149" i="3"/>
  <c r="K149" i="3"/>
  <c r="J149" i="3"/>
  <c r="I149" i="3"/>
  <c r="H149" i="3"/>
  <c r="E149" i="3"/>
  <c r="D149" i="3"/>
  <c r="L148" i="3"/>
  <c r="L147" i="3"/>
  <c r="K147" i="3"/>
  <c r="J147" i="3"/>
  <c r="I147" i="3"/>
  <c r="E148" i="3"/>
  <c r="D147" i="3"/>
  <c r="L115" i="3"/>
  <c r="K115" i="3"/>
  <c r="J115" i="3"/>
  <c r="I115" i="3"/>
  <c r="E115" i="3"/>
  <c r="D115" i="3"/>
  <c r="L114" i="3"/>
  <c r="E114" i="3"/>
  <c r="H115" i="3"/>
  <c r="L110" i="3"/>
  <c r="K110" i="3"/>
  <c r="J110" i="3"/>
  <c r="I110" i="3"/>
  <c r="E110" i="3"/>
  <c r="D110" i="3"/>
  <c r="L109" i="3"/>
  <c r="E109" i="3"/>
  <c r="L78" i="3"/>
  <c r="K78" i="3"/>
  <c r="J78" i="3"/>
  <c r="I78" i="3"/>
  <c r="E78" i="3"/>
  <c r="D78" i="3"/>
  <c r="L77" i="3"/>
  <c r="E77" i="3"/>
  <c r="H105" i="2"/>
  <c r="E46" i="7" s="1"/>
  <c r="H109" i="3"/>
  <c r="H165" i="3"/>
  <c r="H106" i="2"/>
  <c r="E47" i="7" s="1"/>
  <c r="H89" i="2"/>
  <c r="E35" i="7" s="1"/>
  <c r="H123" i="2"/>
  <c r="E60" i="7" s="1"/>
  <c r="H118" i="2"/>
  <c r="E56" i="7" s="1"/>
  <c r="H163" i="3"/>
  <c r="H164" i="3"/>
  <c r="H231" i="3"/>
  <c r="H152" i="3"/>
  <c r="H147" i="3"/>
  <c r="H78" i="3"/>
  <c r="H114" i="3"/>
  <c r="H110" i="3"/>
  <c r="H77" i="3"/>
  <c r="H122" i="2"/>
  <c r="E59" i="7" s="1"/>
  <c r="H74" i="5"/>
  <c r="H73" i="5"/>
  <c r="J76" i="5" a="1"/>
  <c r="J76" i="5"/>
  <c r="H101" i="5"/>
  <c r="H100" i="5"/>
  <c r="H154" i="5"/>
  <c r="H153" i="5"/>
  <c r="J156" i="5" a="1"/>
  <c r="J156" i="5"/>
  <c r="H95" i="5"/>
  <c r="H94" i="5"/>
  <c r="H93" i="5"/>
  <c r="H92" i="5"/>
  <c r="J97" i="5" a="1"/>
  <c r="J97" i="5"/>
  <c r="H68" i="5"/>
  <c r="H67" i="5"/>
  <c r="H66" i="5"/>
  <c r="H65" i="5"/>
  <c r="J70" i="5" a="1"/>
  <c r="J70" i="5"/>
  <c r="H36" i="5"/>
  <c r="H35" i="5"/>
  <c r="H34" i="5"/>
  <c r="H33" i="5"/>
  <c r="J38" i="5" a="1"/>
  <c r="J38" i="5"/>
  <c r="J58" i="4"/>
  <c r="H58" i="4" s="1"/>
  <c r="E18" i="6" s="1"/>
  <c r="J103" i="5" a="1"/>
  <c r="J103" i="5"/>
  <c r="G38" i="7"/>
  <c r="H94" i="2"/>
  <c r="E38" i="7" s="1"/>
  <c r="H137" i="3"/>
  <c r="H138" i="3"/>
  <c r="L217" i="3"/>
  <c r="K217" i="3"/>
  <c r="J217" i="3"/>
  <c r="I217" i="3"/>
  <c r="E217" i="3"/>
  <c r="D217" i="3"/>
  <c r="L216" i="3"/>
  <c r="L191" i="3"/>
  <c r="K191" i="3"/>
  <c r="J191" i="3"/>
  <c r="I191" i="3"/>
  <c r="E191" i="3"/>
  <c r="D191" i="3"/>
  <c r="L190" i="3"/>
  <c r="E190" i="3"/>
  <c r="L185" i="3"/>
  <c r="K185" i="3"/>
  <c r="J185" i="3"/>
  <c r="I185" i="3"/>
  <c r="E185" i="3"/>
  <c r="D185" i="3"/>
  <c r="L184" i="3"/>
  <c r="L177" i="3"/>
  <c r="K177" i="3"/>
  <c r="J177" i="3"/>
  <c r="I177" i="3"/>
  <c r="E177" i="3"/>
  <c r="D177" i="3"/>
  <c r="L176" i="3"/>
  <c r="E176" i="3"/>
  <c r="H176" i="3"/>
  <c r="L160" i="3"/>
  <c r="K160" i="3"/>
  <c r="J160" i="3"/>
  <c r="I160" i="3"/>
  <c r="E160" i="3"/>
  <c r="D160" i="3"/>
  <c r="L159" i="3"/>
  <c r="L158" i="3"/>
  <c r="K158" i="3"/>
  <c r="J158" i="3"/>
  <c r="I158" i="3"/>
  <c r="E159" i="3"/>
  <c r="D158" i="3"/>
  <c r="L144" i="3"/>
  <c r="K144" i="3"/>
  <c r="J144" i="3"/>
  <c r="I144" i="3"/>
  <c r="E144" i="3"/>
  <c r="D144" i="3"/>
  <c r="L143" i="3"/>
  <c r="L142" i="3"/>
  <c r="K142" i="3"/>
  <c r="J142" i="3"/>
  <c r="I142" i="3"/>
  <c r="E143" i="3"/>
  <c r="D142" i="3"/>
  <c r="L133" i="3"/>
  <c r="K133" i="3"/>
  <c r="J133" i="3"/>
  <c r="I133" i="3"/>
  <c r="E133" i="3"/>
  <c r="D133" i="3"/>
  <c r="L132" i="3"/>
  <c r="L131" i="3"/>
  <c r="K131" i="3"/>
  <c r="J131" i="3"/>
  <c r="I131" i="3"/>
  <c r="D131" i="3"/>
  <c r="H130" i="3"/>
  <c r="H129" i="3"/>
  <c r="H132" i="3"/>
  <c r="L121" i="3"/>
  <c r="K121" i="3"/>
  <c r="J121" i="3"/>
  <c r="I121" i="3"/>
  <c r="E121" i="3"/>
  <c r="D121" i="3"/>
  <c r="L120" i="3"/>
  <c r="E120" i="3"/>
  <c r="L105" i="3"/>
  <c r="K105" i="3"/>
  <c r="J105" i="3"/>
  <c r="I105" i="3"/>
  <c r="H105" i="3"/>
  <c r="E105" i="3"/>
  <c r="D105" i="3"/>
  <c r="L104" i="3"/>
  <c r="E104" i="3"/>
  <c r="L97" i="3"/>
  <c r="K97" i="3"/>
  <c r="J97" i="3"/>
  <c r="I97" i="3"/>
  <c r="E97" i="3"/>
  <c r="D97" i="3"/>
  <c r="L96" i="3"/>
  <c r="H94" i="3"/>
  <c r="H93" i="3"/>
  <c r="H96" i="3"/>
  <c r="L72" i="3"/>
  <c r="K72" i="3"/>
  <c r="J72" i="3"/>
  <c r="I72" i="3"/>
  <c r="H72" i="3"/>
  <c r="E72" i="3"/>
  <c r="D72" i="3"/>
  <c r="L71" i="3"/>
  <c r="E71" i="3"/>
  <c r="L64" i="3"/>
  <c r="K64" i="3"/>
  <c r="J64" i="3"/>
  <c r="I64" i="3"/>
  <c r="E64" i="3"/>
  <c r="D64" i="3"/>
  <c r="L63" i="3"/>
  <c r="H63" i="3"/>
  <c r="L53" i="3"/>
  <c r="K53" i="3"/>
  <c r="J53" i="3"/>
  <c r="I53" i="3"/>
  <c r="H53" i="3"/>
  <c r="E53" i="3"/>
  <c r="D53" i="3"/>
  <c r="L52" i="3"/>
  <c r="L51" i="3"/>
  <c r="K51" i="3"/>
  <c r="E51" i="3"/>
  <c r="E52" i="3"/>
  <c r="D51" i="3"/>
  <c r="L45" i="3"/>
  <c r="K45" i="3"/>
  <c r="J45" i="3"/>
  <c r="I45" i="3"/>
  <c r="E45" i="3"/>
  <c r="D45" i="3"/>
  <c r="L44" i="3"/>
  <c r="L43" i="3"/>
  <c r="K43" i="3"/>
  <c r="E43" i="3"/>
  <c r="E44" i="3"/>
  <c r="D43" i="3"/>
  <c r="L38" i="3"/>
  <c r="K38" i="3"/>
  <c r="J38" i="3"/>
  <c r="I38" i="3"/>
  <c r="H38" i="3"/>
  <c r="E38" i="3"/>
  <c r="D38" i="3"/>
  <c r="L37" i="3"/>
  <c r="L36" i="3"/>
  <c r="K36" i="3"/>
  <c r="E36" i="3"/>
  <c r="E37" i="3"/>
  <c r="D36" i="3"/>
  <c r="L30" i="3"/>
  <c r="K30" i="3"/>
  <c r="J30" i="3"/>
  <c r="I30" i="3"/>
  <c r="E30" i="3"/>
  <c r="D30" i="3"/>
  <c r="L29" i="3"/>
  <c r="L28" i="3"/>
  <c r="K28" i="3"/>
  <c r="E28" i="3"/>
  <c r="E29" i="3"/>
  <c r="D28" i="3"/>
  <c r="L24" i="3"/>
  <c r="K24" i="3"/>
  <c r="J24" i="3"/>
  <c r="I24" i="3"/>
  <c r="E24" i="3"/>
  <c r="D24" i="3"/>
  <c r="L23" i="3"/>
  <c r="L22" i="3"/>
  <c r="K22" i="3"/>
  <c r="E22" i="3"/>
  <c r="D22" i="3"/>
  <c r="H180" i="5"/>
  <c r="H140" i="5"/>
  <c r="H139" i="5"/>
  <c r="J142" i="5" a="1"/>
  <c r="J142" i="5"/>
  <c r="H113" i="5"/>
  <c r="H112" i="5"/>
  <c r="H115" i="5"/>
  <c r="H87" i="5"/>
  <c r="H86" i="5"/>
  <c r="H60" i="5"/>
  <c r="H49" i="5"/>
  <c r="H48" i="5"/>
  <c r="H47" i="5"/>
  <c r="H46" i="5"/>
  <c r="J51" i="5" a="1"/>
  <c r="J51" i="5"/>
  <c r="J96" i="4"/>
  <c r="G30" i="6" s="1"/>
  <c r="H41" i="5"/>
  <c r="J43" i="5"/>
  <c r="J83" i="4"/>
  <c r="H28" i="5"/>
  <c r="H27" i="5"/>
  <c r="J30" i="5" a="1"/>
  <c r="J30" i="5"/>
  <c r="J33" i="4"/>
  <c r="H33" i="4" s="1"/>
  <c r="E14" i="6" s="1"/>
  <c r="H22" i="5"/>
  <c r="H21" i="5"/>
  <c r="J24" i="5" a="1"/>
  <c r="J24" i="5"/>
  <c r="L69" i="2"/>
  <c r="I23" i="7" s="1"/>
  <c r="K69" i="2"/>
  <c r="H23" i="7" s="1"/>
  <c r="J69" i="2"/>
  <c r="G23" i="7" s="1"/>
  <c r="I69" i="2"/>
  <c r="F23" i="7" s="1"/>
  <c r="E69" i="2"/>
  <c r="D23" i="7" s="1"/>
  <c r="L68" i="2"/>
  <c r="I22" i="7" s="1"/>
  <c r="H22" i="7"/>
  <c r="D52" i="7"/>
  <c r="L131" i="2"/>
  <c r="K131" i="2"/>
  <c r="H64" i="7" s="1"/>
  <c r="J131" i="2"/>
  <c r="G64" i="7" s="1"/>
  <c r="I131" i="2"/>
  <c r="F64" i="7" s="1"/>
  <c r="H131" i="2"/>
  <c r="E64" i="7" s="1"/>
  <c r="E131" i="2"/>
  <c r="D64" i="7" s="1"/>
  <c r="L130" i="2"/>
  <c r="I63" i="7" s="1"/>
  <c r="H63" i="7"/>
  <c r="L57" i="2"/>
  <c r="I19" i="7" s="1"/>
  <c r="K57" i="2"/>
  <c r="H19" i="7" s="1"/>
  <c r="J57" i="2"/>
  <c r="G19" i="7" s="1"/>
  <c r="I57" i="2"/>
  <c r="F19" i="7" s="1"/>
  <c r="E57" i="2"/>
  <c r="D19" i="7" s="1"/>
  <c r="L56" i="2"/>
  <c r="I18" i="7" s="1"/>
  <c r="L32" i="2"/>
  <c r="I15" i="7" s="1"/>
  <c r="K32" i="2"/>
  <c r="H15" i="7" s="1"/>
  <c r="J32" i="2"/>
  <c r="I32" i="2"/>
  <c r="F15" i="7" s="1"/>
  <c r="E32" i="2"/>
  <c r="D15" i="7" s="1"/>
  <c r="L31" i="2"/>
  <c r="I14" i="7" s="1"/>
  <c r="L26" i="2"/>
  <c r="I11" i="7" s="1"/>
  <c r="K26" i="2"/>
  <c r="H11" i="7" s="1"/>
  <c r="J26" i="2"/>
  <c r="G11" i="7" s="1"/>
  <c r="I26" i="2"/>
  <c r="F11" i="7" s="1"/>
  <c r="E26" i="2"/>
  <c r="D11" i="7" s="1"/>
  <c r="L25" i="2"/>
  <c r="I10" i="7" s="1"/>
  <c r="C87" i="7"/>
  <c r="I155" i="5"/>
  <c r="J155" i="5"/>
  <c r="K155" i="5"/>
  <c r="L155" i="5"/>
  <c r="K157" i="5"/>
  <c r="L156" i="5"/>
  <c r="I157" i="5"/>
  <c r="J157" i="5"/>
  <c r="L157" i="5"/>
  <c r="E155" i="5"/>
  <c r="E156" i="5"/>
  <c r="E157" i="5"/>
  <c r="D157" i="5"/>
  <c r="D155" i="5"/>
  <c r="I176" i="5"/>
  <c r="J176" i="5"/>
  <c r="K176" i="5"/>
  <c r="L176" i="5"/>
  <c r="L177" i="5"/>
  <c r="I178" i="5"/>
  <c r="J178" i="5"/>
  <c r="K178" i="5"/>
  <c r="L178" i="5"/>
  <c r="E178" i="5"/>
  <c r="E176" i="5"/>
  <c r="D178" i="5"/>
  <c r="D176" i="5"/>
  <c r="K57" i="4"/>
  <c r="H17" i="6"/>
  <c r="L58" i="4"/>
  <c r="I18" i="6" s="1"/>
  <c r="I57" i="4"/>
  <c r="F17" i="6" s="1"/>
  <c r="J57" i="4"/>
  <c r="G17" i="6" s="1"/>
  <c r="L57" i="4"/>
  <c r="I17" i="6" s="1"/>
  <c r="I59" i="4"/>
  <c r="F19" i="6" s="1"/>
  <c r="J59" i="4"/>
  <c r="G19" i="6" s="1"/>
  <c r="K59" i="4"/>
  <c r="H19" i="6" s="1"/>
  <c r="L59" i="4"/>
  <c r="I19" i="6" s="1"/>
  <c r="H59" i="4"/>
  <c r="E19" i="6" s="1"/>
  <c r="E59" i="4"/>
  <c r="D19" i="6" s="1"/>
  <c r="D57" i="4"/>
  <c r="L183" i="5"/>
  <c r="K183" i="5"/>
  <c r="J183" i="5"/>
  <c r="I183" i="5"/>
  <c r="E183" i="5"/>
  <c r="D183" i="5"/>
  <c r="L182" i="5"/>
  <c r="H182" i="5"/>
  <c r="L181" i="5"/>
  <c r="K181" i="5"/>
  <c r="J181" i="5"/>
  <c r="I181" i="5"/>
  <c r="E181" i="5"/>
  <c r="E182" i="5"/>
  <c r="D181" i="5"/>
  <c r="L143" i="5"/>
  <c r="K143" i="5"/>
  <c r="J143" i="5"/>
  <c r="I143" i="5"/>
  <c r="E143" i="5"/>
  <c r="D143" i="5"/>
  <c r="L142" i="5"/>
  <c r="L141" i="5"/>
  <c r="K141" i="5"/>
  <c r="J141" i="5"/>
  <c r="I141" i="5"/>
  <c r="E141" i="5"/>
  <c r="E142" i="5"/>
  <c r="D141" i="5"/>
  <c r="J128" i="5"/>
  <c r="K128" i="5"/>
  <c r="L128" i="5"/>
  <c r="L129" i="5"/>
  <c r="I130" i="5"/>
  <c r="J130" i="5"/>
  <c r="K130" i="5"/>
  <c r="L130" i="5"/>
  <c r="E130" i="5"/>
  <c r="E128" i="5"/>
  <c r="E129" i="5"/>
  <c r="D130" i="5"/>
  <c r="D128" i="5"/>
  <c r="L116" i="5"/>
  <c r="K116" i="5"/>
  <c r="J116" i="5"/>
  <c r="I116" i="5"/>
  <c r="E116" i="5"/>
  <c r="D116" i="5"/>
  <c r="L115" i="5"/>
  <c r="L114" i="5"/>
  <c r="K114" i="5"/>
  <c r="J114" i="5"/>
  <c r="I114" i="5"/>
  <c r="E114" i="5"/>
  <c r="D114" i="5"/>
  <c r="L104" i="5"/>
  <c r="K104" i="5"/>
  <c r="J104" i="5"/>
  <c r="I104" i="5"/>
  <c r="E104" i="5"/>
  <c r="D104" i="5"/>
  <c r="L103" i="5"/>
  <c r="L102" i="5"/>
  <c r="K102" i="5"/>
  <c r="J102" i="5"/>
  <c r="I102" i="5"/>
  <c r="E102" i="5"/>
  <c r="E103" i="5"/>
  <c r="D102" i="5"/>
  <c r="L98" i="5"/>
  <c r="K98" i="5"/>
  <c r="J98" i="5"/>
  <c r="I98" i="5"/>
  <c r="H98" i="5"/>
  <c r="E98" i="5"/>
  <c r="D98" i="5"/>
  <c r="L97" i="5"/>
  <c r="H97" i="5"/>
  <c r="L96" i="5"/>
  <c r="K96" i="5"/>
  <c r="J96" i="5"/>
  <c r="I96" i="5"/>
  <c r="E96" i="5"/>
  <c r="E97" i="5"/>
  <c r="D96" i="5"/>
  <c r="H89" i="5"/>
  <c r="L90" i="5"/>
  <c r="K90" i="5"/>
  <c r="J90" i="5"/>
  <c r="I90" i="5"/>
  <c r="E90" i="5"/>
  <c r="D90" i="5"/>
  <c r="L89" i="5"/>
  <c r="L88" i="5"/>
  <c r="K88" i="5"/>
  <c r="J88" i="5"/>
  <c r="I88" i="5"/>
  <c r="E88" i="5"/>
  <c r="D88" i="5"/>
  <c r="L77" i="5"/>
  <c r="K77" i="5"/>
  <c r="J77" i="5"/>
  <c r="I77" i="5"/>
  <c r="E77" i="5"/>
  <c r="D77" i="5"/>
  <c r="L76" i="5"/>
  <c r="L75" i="5"/>
  <c r="K75" i="5"/>
  <c r="J75" i="5"/>
  <c r="I75" i="5"/>
  <c r="E75" i="5"/>
  <c r="E76" i="5"/>
  <c r="D75" i="5"/>
  <c r="L71" i="5"/>
  <c r="K71" i="5"/>
  <c r="J71" i="5"/>
  <c r="I71" i="5"/>
  <c r="H71" i="5"/>
  <c r="E71" i="5"/>
  <c r="D71" i="5"/>
  <c r="L70" i="5"/>
  <c r="L69" i="5"/>
  <c r="K69" i="5"/>
  <c r="J69" i="5"/>
  <c r="I69" i="5"/>
  <c r="E69" i="5"/>
  <c r="E70" i="5"/>
  <c r="D69" i="5"/>
  <c r="L63" i="5"/>
  <c r="K63" i="5"/>
  <c r="J63" i="5"/>
  <c r="I63" i="5"/>
  <c r="E63" i="5"/>
  <c r="D63" i="5"/>
  <c r="L62" i="5"/>
  <c r="L61" i="5"/>
  <c r="K61" i="5"/>
  <c r="J61" i="5"/>
  <c r="I61" i="5"/>
  <c r="E61" i="5"/>
  <c r="D61" i="5"/>
  <c r="L52" i="5"/>
  <c r="K52" i="5"/>
  <c r="J52" i="5"/>
  <c r="I52" i="5"/>
  <c r="H52" i="5"/>
  <c r="E52" i="5"/>
  <c r="D52" i="5"/>
  <c r="L51" i="5"/>
  <c r="L50" i="5"/>
  <c r="K50" i="5"/>
  <c r="J50" i="5"/>
  <c r="I50" i="5"/>
  <c r="E50" i="5"/>
  <c r="E51" i="5"/>
  <c r="D50" i="5"/>
  <c r="L44" i="5"/>
  <c r="K44" i="5"/>
  <c r="J44" i="5"/>
  <c r="I44" i="5"/>
  <c r="E44" i="5"/>
  <c r="D44" i="5"/>
  <c r="L43" i="5"/>
  <c r="L42" i="5"/>
  <c r="K42" i="5"/>
  <c r="J42" i="5"/>
  <c r="I42" i="5"/>
  <c r="E42" i="5"/>
  <c r="E43" i="5"/>
  <c r="D42" i="5"/>
  <c r="L39" i="5"/>
  <c r="K39" i="5"/>
  <c r="J39" i="5"/>
  <c r="I39" i="5"/>
  <c r="H39" i="5"/>
  <c r="E39" i="5"/>
  <c r="D39" i="5"/>
  <c r="L38" i="5"/>
  <c r="L37" i="5"/>
  <c r="K37" i="5"/>
  <c r="J37" i="5"/>
  <c r="I37" i="5"/>
  <c r="E37" i="5"/>
  <c r="E38" i="5"/>
  <c r="D37" i="5"/>
  <c r="L31" i="5"/>
  <c r="K31" i="5"/>
  <c r="J31" i="5"/>
  <c r="I31" i="5"/>
  <c r="E31" i="5"/>
  <c r="D31" i="5"/>
  <c r="L30" i="5"/>
  <c r="L29" i="5"/>
  <c r="K29" i="5"/>
  <c r="J29" i="5"/>
  <c r="I29" i="5"/>
  <c r="E29" i="5"/>
  <c r="E30" i="5"/>
  <c r="D29" i="5"/>
  <c r="L25" i="5"/>
  <c r="K25" i="5"/>
  <c r="J25" i="5"/>
  <c r="I25" i="5"/>
  <c r="E25" i="5"/>
  <c r="D25" i="5"/>
  <c r="L24" i="5"/>
  <c r="L23" i="5"/>
  <c r="K23" i="5"/>
  <c r="J23" i="5"/>
  <c r="I23" i="5"/>
  <c r="E23" i="5"/>
  <c r="D23" i="5"/>
  <c r="I84" i="4"/>
  <c r="F23" i="6" s="1"/>
  <c r="J84" i="4"/>
  <c r="G23" i="6"/>
  <c r="K84" i="4"/>
  <c r="H23" i="6" s="1"/>
  <c r="L84" i="4"/>
  <c r="I23" i="6" s="1"/>
  <c r="L83" i="4"/>
  <c r="I22" i="6" s="1"/>
  <c r="J82" i="4"/>
  <c r="G21" i="6" s="1"/>
  <c r="K82" i="4"/>
  <c r="H21" i="6" s="1"/>
  <c r="L82" i="4"/>
  <c r="I21" i="6" s="1"/>
  <c r="I82" i="4"/>
  <c r="F21" i="6" s="1"/>
  <c r="E84" i="4"/>
  <c r="D23" i="6" s="1"/>
  <c r="D82" i="4"/>
  <c r="L89" i="4"/>
  <c r="I27" i="6" s="1"/>
  <c r="K89" i="4"/>
  <c r="H27" i="6"/>
  <c r="J89" i="4"/>
  <c r="G27" i="6" s="1"/>
  <c r="I89" i="4"/>
  <c r="H89" i="4" s="1"/>
  <c r="E27" i="6" s="1"/>
  <c r="E89" i="4"/>
  <c r="D27" i="6" s="1"/>
  <c r="L88" i="4"/>
  <c r="I26" i="6" s="1"/>
  <c r="L87" i="4"/>
  <c r="I25" i="6" s="1"/>
  <c r="K87" i="4"/>
  <c r="H25" i="6" s="1"/>
  <c r="J87" i="4"/>
  <c r="G25" i="6" s="1"/>
  <c r="I87" i="4"/>
  <c r="D87" i="4"/>
  <c r="C25" i="6" s="1"/>
  <c r="C43" i="6" s="1"/>
  <c r="D43" i="6" s="1"/>
  <c r="L97" i="4"/>
  <c r="I31" i="6" s="1"/>
  <c r="K97" i="4"/>
  <c r="H31" i="6" s="1"/>
  <c r="J97" i="4"/>
  <c r="G31" i="6" s="1"/>
  <c r="I97" i="4"/>
  <c r="F31" i="6" s="1"/>
  <c r="H97" i="4"/>
  <c r="E31" i="6" s="1"/>
  <c r="E97" i="4"/>
  <c r="D31" i="6" s="1"/>
  <c r="L96" i="4"/>
  <c r="I30" i="6" s="1"/>
  <c r="L95" i="4"/>
  <c r="I29" i="6" s="1"/>
  <c r="K95" i="4"/>
  <c r="H29" i="6" s="1"/>
  <c r="J95" i="4"/>
  <c r="G29" i="6" s="1"/>
  <c r="I95" i="4"/>
  <c r="F29" i="6" s="1"/>
  <c r="D95" i="4"/>
  <c r="L34" i="4"/>
  <c r="I15" i="6" s="1"/>
  <c r="K34" i="4"/>
  <c r="H15" i="6" s="1"/>
  <c r="J34" i="4"/>
  <c r="G15" i="6"/>
  <c r="I34" i="4"/>
  <c r="H34" i="4" s="1"/>
  <c r="E15" i="6" s="1"/>
  <c r="E34" i="4"/>
  <c r="D15" i="6" s="1"/>
  <c r="L33" i="4"/>
  <c r="I14" i="6" s="1"/>
  <c r="H14" i="6"/>
  <c r="L32" i="4"/>
  <c r="I13" i="6" s="1"/>
  <c r="K32" i="4"/>
  <c r="H13" i="6" s="1"/>
  <c r="J32" i="4"/>
  <c r="G13" i="6" s="1"/>
  <c r="I32" i="4"/>
  <c r="H32" i="4" s="1"/>
  <c r="E13" i="6" s="1"/>
  <c r="D32" i="4"/>
  <c r="I26" i="4"/>
  <c r="F9" i="6" s="1"/>
  <c r="J26" i="4"/>
  <c r="K26" i="4"/>
  <c r="H9" i="6"/>
  <c r="L27" i="4"/>
  <c r="L26" i="4"/>
  <c r="I9" i="6" s="1"/>
  <c r="I28" i="4"/>
  <c r="F11" i="6" s="1"/>
  <c r="J28" i="4"/>
  <c r="G11" i="6" s="1"/>
  <c r="K28" i="4"/>
  <c r="H11" i="6" s="1"/>
  <c r="L28" i="4"/>
  <c r="I11" i="6" s="1"/>
  <c r="E28" i="4"/>
  <c r="D11" i="6" s="1"/>
  <c r="D26" i="4"/>
  <c r="J62" i="5"/>
  <c r="H62" i="5"/>
  <c r="J27" i="4"/>
  <c r="G10" i="6" s="1"/>
  <c r="H10" i="7"/>
  <c r="H43" i="5"/>
  <c r="H30" i="5"/>
  <c r="H18" i="6"/>
  <c r="L184" i="5"/>
  <c r="H23" i="3"/>
  <c r="H24" i="5"/>
  <c r="L105" i="5"/>
  <c r="J131" i="5"/>
  <c r="E184" i="5"/>
  <c r="K184" i="5"/>
  <c r="J184" i="5"/>
  <c r="D184" i="5"/>
  <c r="I184" i="5"/>
  <c r="K78" i="5"/>
  <c r="I53" i="5"/>
  <c r="I78" i="5"/>
  <c r="I79" i="5"/>
  <c r="L53" i="5"/>
  <c r="L78" i="5"/>
  <c r="E24" i="5"/>
  <c r="E53" i="5"/>
  <c r="K105" i="5"/>
  <c r="E177" i="5"/>
  <c r="K53" i="5"/>
  <c r="E158" i="5"/>
  <c r="J78" i="5"/>
  <c r="I158" i="5"/>
  <c r="J158" i="5"/>
  <c r="E115" i="5"/>
  <c r="E131" i="5"/>
  <c r="K158" i="5"/>
  <c r="I131" i="5"/>
  <c r="L158" i="5"/>
  <c r="E89" i="5"/>
  <c r="E105" i="5"/>
  <c r="K131" i="5"/>
  <c r="J53" i="5"/>
  <c r="I105" i="5"/>
  <c r="L131" i="5"/>
  <c r="E62" i="5"/>
  <c r="E78" i="5"/>
  <c r="J105" i="5"/>
  <c r="E216" i="3"/>
  <c r="J166" i="3"/>
  <c r="I234" i="3"/>
  <c r="J234" i="3"/>
  <c r="K234" i="3"/>
  <c r="L234" i="3"/>
  <c r="E184" i="3"/>
  <c r="I166" i="3"/>
  <c r="D166" i="3"/>
  <c r="K166" i="3"/>
  <c r="L166" i="3"/>
  <c r="E132" i="3"/>
  <c r="E96" i="3"/>
  <c r="E63" i="3"/>
  <c r="J54" i="3"/>
  <c r="I54" i="3"/>
  <c r="L54" i="3"/>
  <c r="K54" i="3"/>
  <c r="E23" i="3"/>
  <c r="E54" i="3"/>
  <c r="H142" i="5"/>
  <c r="H217" i="3"/>
  <c r="H190" i="3"/>
  <c r="H116" i="5"/>
  <c r="H181" i="5"/>
  <c r="H25" i="5"/>
  <c r="D48" i="6"/>
  <c r="H185" i="3"/>
  <c r="H191" i="3"/>
  <c r="H143" i="3"/>
  <c r="H216" i="3"/>
  <c r="H70" i="5"/>
  <c r="H103" i="5"/>
  <c r="H37" i="5"/>
  <c r="H114" i="5"/>
  <c r="H104" i="5"/>
  <c r="H159" i="3"/>
  <c r="H160" i="3"/>
  <c r="H143" i="5"/>
  <c r="H61" i="5"/>
  <c r="H77" i="5"/>
  <c r="H69" i="5"/>
  <c r="H102" i="5"/>
  <c r="H50" i="5"/>
  <c r="H63" i="5"/>
  <c r="H88" i="5"/>
  <c r="H128" i="5"/>
  <c r="H155" i="5"/>
  <c r="H130" i="5"/>
  <c r="H183" i="5"/>
  <c r="H44" i="5"/>
  <c r="H76" i="5"/>
  <c r="H42" i="5"/>
  <c r="H129" i="5"/>
  <c r="H75" i="5"/>
  <c r="D158" i="5"/>
  <c r="H158" i="3"/>
  <c r="H144" i="3"/>
  <c r="H184" i="3"/>
  <c r="H177" i="3"/>
  <c r="H142" i="3"/>
  <c r="H97" i="3"/>
  <c r="H131" i="3"/>
  <c r="H121" i="3"/>
  <c r="H64" i="3"/>
  <c r="H133" i="3"/>
  <c r="H104" i="3"/>
  <c r="H44" i="3"/>
  <c r="H30" i="3"/>
  <c r="H52" i="3"/>
  <c r="H71" i="3"/>
  <c r="H45" i="3"/>
  <c r="H24" i="3"/>
  <c r="H157" i="5"/>
  <c r="H141" i="5"/>
  <c r="D131" i="5"/>
  <c r="H90" i="5"/>
  <c r="H31" i="5"/>
  <c r="H23" i="5"/>
  <c r="H176" i="5"/>
  <c r="H177" i="5"/>
  <c r="H178" i="5"/>
  <c r="H96" i="5"/>
  <c r="H29" i="5"/>
  <c r="L167" i="3"/>
  <c r="E167" i="3"/>
  <c r="L86" i="3"/>
  <c r="J167" i="3"/>
  <c r="J132" i="5"/>
  <c r="L79" i="5"/>
  <c r="K185" i="5"/>
  <c r="D185" i="5"/>
  <c r="J185" i="5"/>
  <c r="I185" i="5"/>
  <c r="L185" i="5"/>
  <c r="E79" i="5"/>
  <c r="L132" i="5"/>
  <c r="D167" i="3"/>
  <c r="I86" i="3"/>
  <c r="J86" i="3"/>
  <c r="K167" i="3"/>
  <c r="I132" i="5"/>
  <c r="E185" i="5"/>
  <c r="H38" i="5"/>
  <c r="H156" i="5"/>
  <c r="E132" i="5"/>
  <c r="K132" i="5"/>
  <c r="K79" i="5"/>
  <c r="J79" i="5"/>
  <c r="H51" i="5"/>
  <c r="I167" i="3"/>
  <c r="H29" i="3"/>
  <c r="H37" i="3"/>
  <c r="H56" i="2"/>
  <c r="E18" i="7" s="1"/>
  <c r="H184" i="5"/>
  <c r="H158" i="5"/>
  <c r="H53" i="5"/>
  <c r="H105" i="5"/>
  <c r="H131" i="5"/>
  <c r="H78" i="5"/>
  <c r="H234" i="3"/>
  <c r="H166" i="3"/>
  <c r="H25" i="2"/>
  <c r="E10" i="7" s="1"/>
  <c r="D46" i="6"/>
  <c r="D45" i="6"/>
  <c r="C54" i="6"/>
  <c r="C78" i="7"/>
  <c r="D78" i="7" s="1"/>
  <c r="F30" i="6"/>
  <c r="D29" i="6"/>
  <c r="F26" i="6"/>
  <c r="F22" i="6"/>
  <c r="D21" i="6"/>
  <c r="F18" i="6"/>
  <c r="D17" i="6"/>
  <c r="F14" i="6"/>
  <c r="F10" i="6"/>
  <c r="C14" i="6"/>
  <c r="C13" i="6"/>
  <c r="C39" i="6"/>
  <c r="D39" i="6" s="1"/>
  <c r="I10" i="6"/>
  <c r="F63" i="7"/>
  <c r="F22" i="7"/>
  <c r="F18" i="7"/>
  <c r="F14" i="7"/>
  <c r="F10" i="7"/>
  <c r="I64" i="7"/>
  <c r="C14" i="7"/>
  <c r="G10" i="7"/>
  <c r="H185" i="5"/>
  <c r="H132" i="5"/>
  <c r="H79" i="5"/>
  <c r="H167" i="3"/>
  <c r="G18" i="6"/>
  <c r="C21" i="6"/>
  <c r="C30" i="6"/>
  <c r="C26" i="6"/>
  <c r="F25" i="6"/>
  <c r="C22" i="6"/>
  <c r="C18" i="6"/>
  <c r="C10" i="6"/>
  <c r="G9" i="6"/>
  <c r="C9" i="6"/>
  <c r="C63" i="7"/>
  <c r="C22" i="7"/>
  <c r="C17" i="6"/>
  <c r="D105" i="5"/>
  <c r="D132" i="5"/>
  <c r="D78" i="5"/>
  <c r="D53" i="5"/>
  <c r="D54" i="3"/>
  <c r="D86" i="3"/>
  <c r="D234" i="3"/>
  <c r="D79" i="5"/>
  <c r="G22" i="6"/>
  <c r="H27" i="4"/>
  <c r="E10" i="6" s="1"/>
  <c r="H83" i="4"/>
  <c r="E22" i="6"/>
  <c r="D38" i="6"/>
  <c r="C18" i="7"/>
  <c r="C10" i="7"/>
  <c r="D71" i="7"/>
  <c r="F27" i="6" l="1"/>
  <c r="H6" i="6"/>
  <c r="G14" i="6"/>
  <c r="G6" i="6"/>
  <c r="H87" i="4"/>
  <c r="E25" i="6" s="1"/>
  <c r="H95" i="4"/>
  <c r="E29" i="6" s="1"/>
  <c r="D6" i="6"/>
  <c r="C40" i="6" s="1"/>
  <c r="D40" i="6" s="1"/>
  <c r="H96" i="4"/>
  <c r="E30" i="6" s="1"/>
  <c r="G26" i="6"/>
  <c r="D25" i="6"/>
  <c r="C41" i="6"/>
  <c r="D41" i="6" s="1"/>
  <c r="H57" i="4"/>
  <c r="E17" i="6" s="1"/>
  <c r="C42" i="6"/>
  <c r="D42" i="6" s="1"/>
  <c r="I6" i="6"/>
  <c r="F15" i="6"/>
  <c r="D13" i="6"/>
  <c r="H84" i="4"/>
  <c r="E23" i="6" s="1"/>
  <c r="C29" i="6"/>
  <c r="C6" i="6" s="1"/>
  <c r="F13" i="6"/>
  <c r="F6" i="6" s="1"/>
  <c r="H82" i="4"/>
  <c r="E21" i="6" s="1"/>
  <c r="H28" i="4"/>
  <c r="E11" i="6" s="1"/>
  <c r="D17" i="7"/>
  <c r="D37" i="7"/>
  <c r="H116" i="2"/>
  <c r="E54" i="7" s="1"/>
  <c r="H30" i="2"/>
  <c r="E13" i="7" s="1"/>
  <c r="D9" i="7"/>
  <c r="D25" i="7"/>
  <c r="E31" i="2"/>
  <c r="D14" i="7" s="1"/>
  <c r="E122" i="2"/>
  <c r="D59" i="7" s="1"/>
  <c r="G37" i="7"/>
  <c r="G6" i="7" s="1"/>
  <c r="H87" i="2"/>
  <c r="E33" i="7" s="1"/>
  <c r="H99" i="2"/>
  <c r="E41" i="7" s="1"/>
  <c r="H79" i="2"/>
  <c r="E29" i="7" s="1"/>
  <c r="E130" i="2"/>
  <c r="D63" i="7" s="1"/>
  <c r="E88" i="2"/>
  <c r="D34" i="7" s="1"/>
  <c r="H129" i="2"/>
  <c r="E62" i="7" s="1"/>
  <c r="H55" i="2"/>
  <c r="E17" i="7" s="1"/>
  <c r="E112" i="2"/>
  <c r="D51" i="7" s="1"/>
  <c r="D29" i="7"/>
  <c r="H31" i="2"/>
  <c r="E14" i="7" s="1"/>
  <c r="C76" i="7"/>
  <c r="D76" i="7" s="1"/>
  <c r="G63" i="7"/>
  <c r="H32" i="2"/>
  <c r="E15" i="7" s="1"/>
  <c r="D45" i="7"/>
  <c r="C62" i="7"/>
  <c r="C6" i="7" s="1"/>
  <c r="G15" i="7"/>
  <c r="E117" i="2"/>
  <c r="D55" i="7" s="1"/>
  <c r="H121" i="2"/>
  <c r="E58" i="7" s="1"/>
  <c r="H67" i="2"/>
  <c r="E21" i="7" s="1"/>
  <c r="H111" i="2"/>
  <c r="E50" i="7" s="1"/>
  <c r="F13" i="7"/>
  <c r="C75" i="7"/>
  <c r="D75" i="7" s="1"/>
  <c r="H6" i="7"/>
  <c r="I6" i="7"/>
  <c r="C74" i="7"/>
  <c r="D74" i="7" s="1"/>
  <c r="H81" i="2"/>
  <c r="E31" i="7" s="1"/>
  <c r="C79" i="7"/>
  <c r="D79" i="7" s="1"/>
  <c r="H69" i="2"/>
  <c r="E23" i="7" s="1"/>
  <c r="H26" i="2"/>
  <c r="E11" i="7" s="1"/>
  <c r="H75" i="2"/>
  <c r="E27" i="7" s="1"/>
  <c r="G55" i="7"/>
  <c r="H80" i="2"/>
  <c r="E30" i="7" s="1"/>
  <c r="H57" i="2"/>
  <c r="E19" i="7" s="1"/>
  <c r="F58" i="7"/>
  <c r="F29" i="7"/>
  <c r="H73" i="2"/>
  <c r="E25" i="7" s="1"/>
  <c r="G34" i="7"/>
  <c r="D41" i="7"/>
  <c r="F54" i="7"/>
  <c r="H24" i="2"/>
  <c r="E9" i="7" s="1"/>
  <c r="H100" i="2"/>
  <c r="E42" i="7" s="1"/>
  <c r="F45" i="7"/>
  <c r="E6" i="6" l="1"/>
  <c r="D6" i="7"/>
  <c r="C73" i="7" s="1"/>
  <c r="D73" i="7" s="1"/>
  <c r="F6" i="7"/>
  <c r="E6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<sst xmlns="http://schemas.openxmlformats.org/spreadsheetml/2006/main" count="2055" uniqueCount="200">
  <si>
    <t>PLAN STUDIÓW</t>
  </si>
  <si>
    <t>Rok studiów: 1, semestr: 1</t>
  </si>
  <si>
    <t>ogółem zajęcia dydaktyczne</t>
  </si>
  <si>
    <t>wykład</t>
  </si>
  <si>
    <t>ćwiczenia</t>
  </si>
  <si>
    <t>Ergonomia</t>
  </si>
  <si>
    <t>Etykieta</t>
  </si>
  <si>
    <t>Technologie informacyjne</t>
  </si>
  <si>
    <t>Matematyka elementarna</t>
  </si>
  <si>
    <t>Przedsiębiorczość</t>
  </si>
  <si>
    <t>Elementy statystyki opisowej</t>
  </si>
  <si>
    <t>Rok studiów: 1, semestr: 2</t>
  </si>
  <si>
    <t>Język obcy 1</t>
  </si>
  <si>
    <t xml:space="preserve">Podstawy matematyki bankowej </t>
  </si>
  <si>
    <t>Przedmiot do wyboru 1</t>
  </si>
  <si>
    <t>Matematyka dyskretna</t>
  </si>
  <si>
    <t>Programowanie arkuszy kalkulacyjnych</t>
  </si>
  <si>
    <t>Rok studiów: 2, semestr: 3</t>
  </si>
  <si>
    <t>Język obcy 2</t>
  </si>
  <si>
    <t>Analiza matematyczna 2</t>
  </si>
  <si>
    <t>Przedmiot do wyboru 2</t>
  </si>
  <si>
    <t>Wprowadzenie do badań operacyjnych</t>
  </si>
  <si>
    <t>Matematyczne aspekty analizy danych</t>
  </si>
  <si>
    <t>Rok studiów: 2, semestr: 4</t>
  </si>
  <si>
    <t>Język obcy 3</t>
  </si>
  <si>
    <t>Wychowanie fizyczne 2</t>
  </si>
  <si>
    <t>Analiza portfelowa</t>
  </si>
  <si>
    <t>Wprowadzenie do pakietów statystycznych</t>
  </si>
  <si>
    <t>Rok studiów: 3, semestr: 5</t>
  </si>
  <si>
    <t>Język obcy 4</t>
  </si>
  <si>
    <t>Statystyka w analizie danych</t>
  </si>
  <si>
    <t>Modelowanie deterministyczne</t>
  </si>
  <si>
    <t>Rok studiów: 3, semestr: 6</t>
  </si>
  <si>
    <t>Modelowanie matematyczne w finansach</t>
  </si>
  <si>
    <t>Praktyka zawodowa</t>
  </si>
  <si>
    <t>Ochrona  własności intelektualnej</t>
  </si>
  <si>
    <t>Psychologia ogólna</t>
  </si>
  <si>
    <t>Pedagogika ogólna</t>
  </si>
  <si>
    <t>Podstawy dydaktyki</t>
  </si>
  <si>
    <t>Wychowanie fizyczne 1</t>
  </si>
  <si>
    <t>Analiza matematyczna 3</t>
  </si>
  <si>
    <t>Rachunek prawdopodobieństwa i statystyka</t>
  </si>
  <si>
    <t>Równania różniczkowe</t>
  </si>
  <si>
    <t>Fizyka</t>
  </si>
  <si>
    <t>Etyka pracy nauczyciela</t>
  </si>
  <si>
    <t>Emisja głosu</t>
  </si>
  <si>
    <t>Wstęp do informatyki</t>
  </si>
  <si>
    <t xml:space="preserve">Wstęp do logiki i teorii mnogości </t>
  </si>
  <si>
    <t>Analiza matematyczna 1</t>
  </si>
  <si>
    <t>Algebra liniowa 1</t>
  </si>
  <si>
    <t>Narzędzia informatyczne w matematyce</t>
  </si>
  <si>
    <t>Algebra liniowa 2</t>
  </si>
  <si>
    <t>Geometria analityczna</t>
  </si>
  <si>
    <t>Algebra</t>
  </si>
  <si>
    <t>Programowanie wizualne</t>
  </si>
  <si>
    <t>Wprowadzenie do analizy zespolonej</t>
  </si>
  <si>
    <t>Wprowadzenie do analizy funkcjonalnej</t>
  </si>
  <si>
    <t>Przedmiot do wyboru 3</t>
  </si>
  <si>
    <t>Projekt dyplomowy 1</t>
  </si>
  <si>
    <t>Projekt dyplomowy 2</t>
  </si>
  <si>
    <t>Dydaktyka informatyki I</t>
  </si>
  <si>
    <t>Introduction to game theory</t>
  </si>
  <si>
    <t>Wprowadzenie do programowania obiektowego</t>
  </si>
  <si>
    <t>Modelowanie matematyczne w ubezpieczeniach</t>
  </si>
  <si>
    <t>Pakiety matematyczne</t>
  </si>
  <si>
    <t>Dydaktyka matematyki I.1</t>
  </si>
  <si>
    <t>Dydaktyka matematyki I.2</t>
  </si>
  <si>
    <t>Wprowadzenie do metod numerycznych</t>
  </si>
  <si>
    <t>Psychologia</t>
  </si>
  <si>
    <t>Pedagogika</t>
  </si>
  <si>
    <t>Geometria elementarna</t>
  </si>
  <si>
    <t>Rachunek prawdopodobieństwa i jego zastosowania</t>
  </si>
  <si>
    <t>Praktyka psychologiczno-pedagogiczna I</t>
  </si>
  <si>
    <t>Wprowadzenie do geometrii różniczkowej</t>
  </si>
  <si>
    <t>Wprowadzenie do równań różniczkowych cząstkowych</t>
  </si>
  <si>
    <t>Zastosowania komputerów w dydaktyce</t>
  </si>
  <si>
    <t>Programowanie</t>
  </si>
  <si>
    <t>Wprowadzenie do topologii</t>
  </si>
  <si>
    <t>Lp.</t>
  </si>
  <si>
    <t>Nazwa przedmiotu/grupy zajęć</t>
  </si>
  <si>
    <t>Semestr</t>
  </si>
  <si>
    <t>Liczba punktów ECTS</t>
  </si>
  <si>
    <t>Punkty ECTS za zajęcia praktyczne</t>
  </si>
  <si>
    <t>Forma zaliczenia</t>
  </si>
  <si>
    <t>Status przedmiotu: obligatoryjny lub fakultatywny</t>
  </si>
  <si>
    <t>Liczba godzin realizowanych z bezpośrednim udziałem nauczyciela akademickiego lub innej osoby prowadzącej zajęcia</t>
  </si>
  <si>
    <t>Grupa treści</t>
  </si>
  <si>
    <t>I - WYMAGANIA OGÓLNE</t>
  </si>
  <si>
    <t>f</t>
  </si>
  <si>
    <t>o</t>
  </si>
  <si>
    <t>Liczba punktów ECTS/godz. dyd. (ogółem)</t>
  </si>
  <si>
    <t>x</t>
  </si>
  <si>
    <t>Liczba punktów ECTS/godz. dyd. (zajęcia praktyczne)</t>
  </si>
  <si>
    <t>Liczba punktów ECTS/godz. dyd. (przedmioty fakultatywne)</t>
  </si>
  <si>
    <t>II - PODSTAWOWYCH</t>
  </si>
  <si>
    <t>III - KIERUNKOWYCH</t>
  </si>
  <si>
    <t>IV - ZWIĄZANYCH Z ZAKRESEM KSZTAŁCENIA</t>
  </si>
  <si>
    <t>V - PRAKTYKA</t>
  </si>
  <si>
    <t>VI - INNE</t>
  </si>
  <si>
    <t>Praca z uczniem zdolnym I</t>
  </si>
  <si>
    <t>Tabela podsumowująca plan</t>
  </si>
  <si>
    <t>Liczba punktów ECTS/godz. dyd. w planie studiów</t>
  </si>
  <si>
    <t>Punkty ECTS sumaryczne wskaźniki ilościowe, w tym zajęcia:</t>
  </si>
  <si>
    <t>Punkty ECTS</t>
  </si>
  <si>
    <t>Liczba</t>
  </si>
  <si>
    <t>%</t>
  </si>
  <si>
    <t>Ogółem - plan studiów</t>
  </si>
  <si>
    <t>wymagające bezpośredniego udziału nauczyciela akademickiego lub innych osób prowadzących zajęcia</t>
  </si>
  <si>
    <t>z zakresu nauk podstawowych</t>
  </si>
  <si>
    <t>o charakterze praktycznym (laboratoryjne, projektowe, warsztatowe)</t>
  </si>
  <si>
    <t>ogólnouczelniane lub realizowane na innym kierunku</t>
  </si>
  <si>
    <t>zajęcia do wyboru - co najmniej 30% punktów ECTS</t>
  </si>
  <si>
    <t>wymiar praktyk</t>
  </si>
  <si>
    <t>zajęcia z wychowania fizycznego</t>
  </si>
  <si>
    <t>zajęcia z języka obcego</t>
  </si>
  <si>
    <t>przedmioty z dziedziny nauk humanistycznych lub nauk społecznych</t>
  </si>
  <si>
    <t>zajęcia kształtujące umiejętności praktyczne (dotyczy profilu praktycznego)</t>
  </si>
  <si>
    <t>-</t>
  </si>
  <si>
    <t>zajęcia związane z prowadzoną w uczelni działalnością naukową w dyscyplinie/ach, do których przyporządkowano kierunek studiów (dotyczy profilu ogólnoakademickiego)</t>
  </si>
  <si>
    <t>Procentowy udział pkt ECTS dla każdej z dyscyplin naukowych w łącznej liczbie punktów ECTS</t>
  </si>
  <si>
    <t>Ogółem:</t>
  </si>
  <si>
    <t>inne</t>
  </si>
  <si>
    <t>zal. z oc.</t>
  </si>
  <si>
    <t>egz.</t>
  </si>
  <si>
    <t>zal.</t>
  </si>
  <si>
    <t>Lista przedmiotów do wyboru</t>
  </si>
  <si>
    <t>Język obcy 1, 2, 3, 4</t>
  </si>
  <si>
    <t>Język angielski</t>
  </si>
  <si>
    <t>Język niemiecki</t>
  </si>
  <si>
    <t>Język rosyjski</t>
  </si>
  <si>
    <t>Język hiszpański</t>
  </si>
  <si>
    <t>Etyka</t>
  </si>
  <si>
    <t>Filozofia</t>
  </si>
  <si>
    <t>Liczba punktów ECTS/godz. dyd. w semestrze 1</t>
  </si>
  <si>
    <t>Liczba punktów ECTS/godz. dyd. w semestrze 2</t>
  </si>
  <si>
    <t>Liczba punktów ECTS/godz. dyd. na I roku studiów</t>
  </si>
  <si>
    <t>Liczba punktów ECTS/godz. dyd. w semestrze 3</t>
  </si>
  <si>
    <t>Liczba punktów ECTS/godz. dyd. w semestrze 4</t>
  </si>
  <si>
    <t>Liczba punktów ECTS/godz. dyd. na II roku studiów</t>
  </si>
  <si>
    <t>Liczba punktów ECTS/godz. dyd. w semestrze 5</t>
  </si>
  <si>
    <t>Liczba punktów ECTS/godz. dyd. w semestrze 6</t>
  </si>
  <si>
    <t>Liczba punktów ECTS/godz. dyd. na III roku studiów</t>
  </si>
  <si>
    <t>14a</t>
  </si>
  <si>
    <t>14b</t>
  </si>
  <si>
    <t>Praktyka przedmiotowo-metodyczna (pedagogiczna ciągła z matematyki I)</t>
  </si>
  <si>
    <t>Praktyka przedmiotowo-metodyczna (pedagogiczna ciągła z informatyki I)</t>
  </si>
  <si>
    <t>Praktyka</t>
  </si>
  <si>
    <t>Metody matematyczne w zastosowaniach 2</t>
  </si>
  <si>
    <t>Metody matematyczne w zastosowaniach 1</t>
  </si>
  <si>
    <t>Modele matematyczne w naukach stosowanych</t>
  </si>
  <si>
    <t>Mathematical models in applied sciences</t>
  </si>
  <si>
    <t>zajęcia z wykorzystaniem metod i technik kształcenia na odległość</t>
  </si>
  <si>
    <t>13a</t>
  </si>
  <si>
    <t>13b</t>
  </si>
  <si>
    <r>
      <t>Poziom studiów:</t>
    </r>
    <r>
      <rPr>
        <sz val="11"/>
        <rFont val="Calibri"/>
        <family val="2"/>
        <charset val="238"/>
        <scheme val="minor"/>
      </rPr>
      <t xml:space="preserve"> studia pierwszego stopnia - licencjackie</t>
    </r>
  </si>
  <si>
    <r>
      <t xml:space="preserve">Profil kształcenia: </t>
    </r>
    <r>
      <rPr>
        <sz val="11"/>
        <rFont val="Calibri"/>
        <family val="2"/>
        <charset val="238"/>
        <scheme val="minor"/>
      </rPr>
      <t>ogólnoakademicki</t>
    </r>
  </si>
  <si>
    <r>
      <t xml:space="preserve">Forma studiów: </t>
    </r>
    <r>
      <rPr>
        <sz val="11"/>
        <rFont val="Calibri"/>
        <family val="2"/>
        <charset val="238"/>
        <scheme val="minor"/>
      </rPr>
      <t>stacjonarne</t>
    </r>
  </si>
  <si>
    <r>
      <t xml:space="preserve">Liczba semestrów: </t>
    </r>
    <r>
      <rPr>
        <sz val="11"/>
        <rFont val="Calibri"/>
        <family val="2"/>
        <charset val="238"/>
        <scheme val="minor"/>
      </rPr>
      <t>6</t>
    </r>
  </si>
  <si>
    <r>
      <t xml:space="preserve">Dziedzina/y nauki/dyscyplina/y naukowa/e lub artystyczna/e: </t>
    </r>
    <r>
      <rPr>
        <sz val="11"/>
        <rFont val="Calibri"/>
        <family val="2"/>
        <charset val="238"/>
        <scheme val="minor"/>
      </rPr>
      <t>dziedzina nauk ścisłych i przyrodniczych / dyscypliny naukowe matematyka; informatyka</t>
    </r>
  </si>
  <si>
    <t>KIERUNKU MATEMATYKA</t>
  </si>
  <si>
    <t>I</t>
  </si>
  <si>
    <t>II</t>
  </si>
  <si>
    <t>III</t>
  </si>
  <si>
    <t>IV</t>
  </si>
  <si>
    <t>V</t>
  </si>
  <si>
    <t>Szkolenie w zakresie bezpieczeństwa i higieny pracy</t>
  </si>
  <si>
    <r>
      <t>Poziom studiów:</t>
    </r>
    <r>
      <rPr>
        <sz val="9"/>
        <rFont val="Calibri"/>
        <family val="2"/>
        <charset val="238"/>
        <scheme val="minor"/>
      </rPr>
      <t xml:space="preserve"> studia pierwszego stopnia - licencjackie</t>
    </r>
  </si>
  <si>
    <r>
      <t xml:space="preserve">Profil kształcenia: </t>
    </r>
    <r>
      <rPr>
        <sz val="9"/>
        <rFont val="Calibri"/>
        <family val="2"/>
        <charset val="238"/>
        <scheme val="minor"/>
      </rPr>
      <t>ogólnoakademicki</t>
    </r>
  </si>
  <si>
    <r>
      <t xml:space="preserve">Forma studiów: </t>
    </r>
    <r>
      <rPr>
        <sz val="9"/>
        <rFont val="Calibri"/>
        <family val="2"/>
        <charset val="238"/>
        <scheme val="minor"/>
      </rPr>
      <t>stacjonarne</t>
    </r>
  </si>
  <si>
    <r>
      <t xml:space="preserve">Liczba semestrów: </t>
    </r>
    <r>
      <rPr>
        <sz val="9"/>
        <rFont val="Calibri"/>
        <family val="2"/>
        <charset val="238"/>
        <scheme val="minor"/>
      </rPr>
      <t>6</t>
    </r>
  </si>
  <si>
    <r>
      <t xml:space="preserve">Dziedzina/y nauki/dyscyplina/y naukowa/e lub artystyczna/e: </t>
    </r>
    <r>
      <rPr>
        <sz val="9"/>
        <rFont val="Calibri"/>
        <family val="2"/>
        <charset val="238"/>
        <scheme val="minor"/>
      </rPr>
      <t>dziedzina nauk ścisłych i przyrodniczych / dyscypliny naukowe matematyka; informatyka</t>
    </r>
  </si>
  <si>
    <t>Projekt zespołowy</t>
  </si>
  <si>
    <r>
      <t xml:space="preserve">Obowiązuje od cyklu: </t>
    </r>
    <r>
      <rPr>
        <sz val="11"/>
        <rFont val="Calibri"/>
        <family val="2"/>
        <charset val="238"/>
        <scheme val="minor"/>
      </rPr>
      <t>2026 Z</t>
    </r>
  </si>
  <si>
    <t>15a</t>
  </si>
  <si>
    <t>15b</t>
  </si>
  <si>
    <r>
      <t xml:space="preserve">Obowiązuje od cyklu: </t>
    </r>
    <r>
      <rPr>
        <sz val="9"/>
        <rFont val="Calibri"/>
        <family val="2"/>
        <charset val="238"/>
        <scheme val="minor"/>
      </rPr>
      <t>2026 Z</t>
    </r>
  </si>
  <si>
    <t>V - BN - PRZYGOTOWANIE PSYCHOLOGICZNO-PEDAGOGICZNE</t>
  </si>
  <si>
    <t>IV - BN - PRZYGOTOWANIE PSYCHOLOGICZNO-PEDAGOGICZNE</t>
  </si>
  <si>
    <t>IV - DN - PRZYGOTOWANIE DYDAKTYCZNE DO NAUCZANIA MATEMATYKI</t>
  </si>
  <si>
    <t>IV - CN - PODSTAWY DYDAKTYKI I EMISJA GŁOSU</t>
  </si>
  <si>
    <t>IV - EN - PRZYGOTOWANIE DYDAKTYCZNE DO NAUCZANIA INFORMATYKI</t>
  </si>
  <si>
    <t>V - EN - PRZYGOTOWANIE DYDAKTYCZNE DO NAUCZANIA INFORMATYKI</t>
  </si>
  <si>
    <t>V - DN - PRZYGOTOWANIE DYDAKTYCZNE DO NAUCZANIA MATEMATYKI</t>
  </si>
  <si>
    <t>IV - A2N - PRZYGOTOWANIE DYDAKTYCZNE DO NAUCZANIA INFORMATYKI</t>
  </si>
  <si>
    <t>IV - A1N - PRZYGOTOWANIE DYDAKTYCZNE DO NAUCZANIA MATEMATYKI</t>
  </si>
  <si>
    <t>5a</t>
  </si>
  <si>
    <t>5b</t>
  </si>
  <si>
    <t>Praktyka zawodowa pedagogiczno-psychologiczna</t>
  </si>
  <si>
    <t>VI</t>
  </si>
  <si>
    <t>W ZAKRESIE KSZTAŁCENIA: NAUCZANIE MATEMATYKI I INFORMATYKI</t>
  </si>
  <si>
    <t>W ZAKRESIE KSZTAŁCENIA: MATEMATYKA STOSOWANA I ANALIZA DANYCH</t>
  </si>
  <si>
    <t>Przedmiot ogólnouczelniany 1 (z zakresu nauk humanistycznych lub nauk społecznych)</t>
  </si>
  <si>
    <t>Przedmiot ogólnouczelniany 2 (z zakresu nauk humanistycznych lub nauk społecznych)</t>
  </si>
  <si>
    <t>Komunikacja wizualna i werbalna</t>
  </si>
  <si>
    <t>Podstawy prawa pracy</t>
  </si>
  <si>
    <t>Różnice kulturowe w środowisku międzynarodowym</t>
  </si>
  <si>
    <t>Socjologia</t>
  </si>
  <si>
    <t>Przedmiot ogólnouczelniany 1, 2 (z zakresu nauk humanistycznych lub nauk społecznych), np.:</t>
  </si>
  <si>
    <t>matematyka</t>
  </si>
  <si>
    <t>informatyka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</si>
</sst>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 CE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</borders>
  <cellStyleXfs count="2">
    <xf numFmtId="0" fontId="0" fillId="0" borderId="0"/>
    <xf numFmtId="0" fontId="3" fillId="0" borderId="0"/>
  </cellStyleXfs>
  <cellXfs count="15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4" xfId="0" applyFont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1" xfId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" fontId="2" fillId="0" borderId="1" xfId="0" applyNumberFormat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1" applyFont="1" applyBorder="1" applyAlignment="1">
      <alignment vertical="center"/>
    </xf>
    <xf numFmtId="0" fontId="2" fillId="0" borderId="1" xfId="1" applyFont="1" applyBorder="1" applyAlignment="1">
      <alignment horizontal="left" vertical="center" wrapText="1"/>
    </xf>
    <xf numFmtId="0" fontId="2" fillId="0" borderId="2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1" xfId="1" applyFont="1" applyBorder="1" applyAlignment="1">
      <alignment vertical="center" wrapText="1"/>
    </xf>
    <xf numFmtId="0" fontId="2" fillId="0" borderId="1" xfId="1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" fillId="0" borderId="4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/>
    </xf>
    <xf numFmtId="0" fontId="1" fillId="0" borderId="0" xfId="0" applyFont="1"/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center"/>
    </xf>
    <xf numFmtId="2" fontId="0" fillId="0" borderId="1" xfId="0" quotePrefix="1" applyNumberForma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7" fillId="0" borderId="0" xfId="0" applyFont="1"/>
    <xf numFmtId="0" fontId="5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5" fillId="0" borderId="0" xfId="0" applyFont="1"/>
    <xf numFmtId="0" fontId="7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textRotation="90" wrapText="1"/>
    </xf>
    <xf numFmtId="0" fontId="5" fillId="0" borderId="1" xfId="0" applyFont="1" applyBorder="1" applyAlignment="1">
      <alignment horizontal="center" vertical="center" textRotation="90"/>
    </xf>
    <xf numFmtId="0" fontId="7" fillId="0" borderId="1" xfId="0" applyFont="1" applyBorder="1" applyAlignment="1">
      <alignment horizontal="center" vertical="center"/>
    </xf>
    <xf numFmtId="0" fontId="7" fillId="0" borderId="14" xfId="0" applyFont="1" applyBorder="1" applyAlignment="1">
      <alignment vertical="center"/>
    </xf>
    <xf numFmtId="0" fontId="7" fillId="0" borderId="1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1" xfId="1" applyFont="1" applyBorder="1" applyAlignment="1">
      <alignment vertical="center"/>
    </xf>
    <xf numFmtId="0" fontId="7" fillId="0" borderId="1" xfId="1" applyFont="1" applyBorder="1" applyAlignment="1">
      <alignment horizontal="left" vertical="center"/>
    </xf>
    <xf numFmtId="0" fontId="7" fillId="0" borderId="1" xfId="1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/>
    </xf>
    <xf numFmtId="0" fontId="7" fillId="0" borderId="1" xfId="1" applyFont="1" applyBorder="1" applyAlignment="1">
      <alignment vertical="center" wrapText="1"/>
    </xf>
    <xf numFmtId="0" fontId="7" fillId="0" borderId="3" xfId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7" fillId="0" borderId="6" xfId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1" xfId="1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1" fillId="0" borderId="10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13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textRotation="90"/>
    </xf>
    <xf numFmtId="0" fontId="4" fillId="0" borderId="6" xfId="0" applyFont="1" applyBorder="1" applyAlignment="1">
      <alignment horizontal="center" vertical="center" textRotation="90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4" fillId="0" borderId="1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9" xfId="0" applyFont="1" applyBorder="1" applyAlignment="1">
      <alignment vertical="center"/>
    </xf>
    <xf numFmtId="0" fontId="5" fillId="0" borderId="10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10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textRotation="90"/>
    </xf>
    <xf numFmtId="0" fontId="5" fillId="0" borderId="6" xfId="0" applyFont="1" applyBorder="1" applyAlignment="1">
      <alignment horizontal="center" vertical="center" textRotation="90"/>
    </xf>
    <xf numFmtId="0" fontId="5" fillId="0" borderId="2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7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0" fillId="0" borderId="0" xfId="0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6" xfId="0" applyFont="1" applyBorder="1" applyAlignment="1">
      <alignment horizontal="center" vertical="center" textRotation="90" wrapText="1"/>
    </xf>
    <xf numFmtId="0" fontId="1" fillId="0" borderId="4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/>
    </xf>
    <xf numFmtId="0" fontId="5" fillId="0" borderId="5" xfId="0" applyFont="1" applyBorder="1" applyAlignment="1">
      <alignment horizontal="left"/>
    </xf>
  </cellXfs>
  <cellStyles count="2">
    <cellStyle name="Normalny" xfId="0" builtinId="0"/>
    <cellStyle name="Normalny 2" xfId="1" xr:uid="{C404FC85-602D-433D-B446-87A5ED03B8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DDB3-8528-4C9E-A484-3E1DB7C1911D}">
  <dimension ref="A1:L245"/>
  <sheetViews>
    <sheetView zoomScale="115" zoomScaleNormal="115" workbookViewId="0">
      <selection activeCell="C17" sqref="C17:C18"/>
    </sheetView>
  </sheetViews>
  <sheetFormatPr defaultColWidth="8.90625" defaultRowHeight="14.5" x14ac:dyDescent="0.35"/>
  <cols>
    <col min="1" max="1" width="5.81640625" style="2" customWidth="1"/>
    <col min="2" max="2" width="40.81640625" style="2" customWidth="1"/>
    <col min="3" max="12" width="7.81640625" style="2" customWidth="1"/>
    <col min="13" max="16384" width="8.90625" style="2"/>
  </cols>
  <sheetData>
    <row r="1" spans="1:12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x14ac:dyDescent="0.3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</row>
    <row r="3" spans="1:12" x14ac:dyDescent="0.35">
      <c r="E3" s="1"/>
      <c r="J3" s="1"/>
      <c r="K3" s="1"/>
    </row>
    <row r="4" spans="1:12" x14ac:dyDescent="0.35">
      <c r="E4" s="1"/>
      <c r="J4" s="1"/>
      <c r="K4" s="1"/>
    </row>
    <row r="5" spans="1:12" x14ac:dyDescent="0.35">
      <c r="A5" s="106" t="s">
        <v>0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</row>
    <row r="6" spans="1:12" x14ac:dyDescent="0.35">
      <c r="A6" s="106" t="s">
        <v>159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</row>
    <row r="7" spans="1:12" x14ac:dyDescent="0.35">
      <c r="A7" s="106" t="s">
        <v>189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</row>
    <row r="8" spans="1:12" x14ac:dyDescent="0.35">
      <c r="E8" s="1"/>
      <c r="J8" s="1"/>
      <c r="K8" s="1"/>
    </row>
    <row r="9" spans="1:12" x14ac:dyDescent="0.35">
      <c r="A9" s="4" t="s">
        <v>172</v>
      </c>
      <c r="E9" s="1"/>
      <c r="J9" s="1"/>
      <c r="K9" s="1"/>
    </row>
    <row r="10" spans="1:12" x14ac:dyDescent="0.35">
      <c r="A10" s="4" t="s">
        <v>154</v>
      </c>
      <c r="E10" s="1"/>
      <c r="J10" s="1"/>
      <c r="K10" s="1"/>
    </row>
    <row r="11" spans="1:12" x14ac:dyDescent="0.35">
      <c r="A11" s="4" t="s">
        <v>155</v>
      </c>
      <c r="E11" s="1"/>
      <c r="J11" s="1"/>
      <c r="K11" s="1"/>
    </row>
    <row r="12" spans="1:12" x14ac:dyDescent="0.35">
      <c r="A12" s="4" t="s">
        <v>156</v>
      </c>
      <c r="E12" s="1"/>
      <c r="J12" s="1"/>
      <c r="K12" s="1"/>
    </row>
    <row r="13" spans="1:12" x14ac:dyDescent="0.35">
      <c r="A13" s="4" t="s">
        <v>157</v>
      </c>
      <c r="E13" s="1"/>
      <c r="J13" s="1"/>
      <c r="K13" s="1"/>
    </row>
    <row r="14" spans="1:12" x14ac:dyDescent="0.35">
      <c r="A14" s="4" t="s">
        <v>158</v>
      </c>
      <c r="E14" s="1"/>
      <c r="J14" s="1"/>
      <c r="K14" s="1"/>
    </row>
    <row r="16" spans="1:12" x14ac:dyDescent="0.35">
      <c r="A16" s="4" t="s">
        <v>1</v>
      </c>
    </row>
    <row r="17" spans="1:12" ht="72" customHeight="1" x14ac:dyDescent="0.35">
      <c r="A17" s="96" t="s">
        <v>78</v>
      </c>
      <c r="B17" s="96" t="s">
        <v>79</v>
      </c>
      <c r="C17" s="98" t="s">
        <v>80</v>
      </c>
      <c r="D17" s="98" t="s">
        <v>81</v>
      </c>
      <c r="E17" s="100" t="s">
        <v>82</v>
      </c>
      <c r="F17" s="98" t="s">
        <v>83</v>
      </c>
      <c r="G17" s="100" t="s">
        <v>84</v>
      </c>
      <c r="H17" s="102" t="s">
        <v>85</v>
      </c>
      <c r="I17" s="103"/>
      <c r="J17" s="103"/>
      <c r="K17" s="104"/>
      <c r="L17" s="98" t="s">
        <v>146</v>
      </c>
    </row>
    <row r="18" spans="1:12" ht="72" customHeight="1" x14ac:dyDescent="0.35">
      <c r="A18" s="97"/>
      <c r="B18" s="97"/>
      <c r="C18" s="99"/>
      <c r="D18" s="99"/>
      <c r="E18" s="101"/>
      <c r="F18" s="99"/>
      <c r="G18" s="101"/>
      <c r="H18" s="5" t="s">
        <v>2</v>
      </c>
      <c r="I18" s="6" t="s">
        <v>3</v>
      </c>
      <c r="J18" s="6" t="s">
        <v>4</v>
      </c>
      <c r="K18" s="6" t="s">
        <v>121</v>
      </c>
      <c r="L18" s="99"/>
    </row>
    <row r="19" spans="1:12" x14ac:dyDescent="0.35">
      <c r="A19" s="82" t="s">
        <v>86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</row>
    <row r="20" spans="1:12" x14ac:dyDescent="0.35">
      <c r="A20" s="82" t="s">
        <v>87</v>
      </c>
      <c r="B20" s="83"/>
      <c r="C20" s="83"/>
      <c r="D20" s="83"/>
      <c r="E20" s="83"/>
      <c r="F20" s="83"/>
      <c r="G20" s="83"/>
      <c r="H20" s="87"/>
      <c r="I20" s="87"/>
      <c r="J20" s="87"/>
      <c r="K20" s="87"/>
      <c r="L20" s="87"/>
    </row>
    <row r="21" spans="1:12" x14ac:dyDescent="0.35">
      <c r="A21" s="7">
        <v>1</v>
      </c>
      <c r="B21" s="8" t="s">
        <v>7</v>
      </c>
      <c r="C21" s="9" t="s">
        <v>160</v>
      </c>
      <c r="D21" s="9">
        <v>2</v>
      </c>
      <c r="E21" s="7">
        <v>2</v>
      </c>
      <c r="F21" s="9" t="s">
        <v>122</v>
      </c>
      <c r="G21" s="7" t="s">
        <v>89</v>
      </c>
      <c r="H21" s="7">
        <f t="shared" ref="H21" si="0">I21+J21</f>
        <v>30</v>
      </c>
      <c r="I21" s="9">
        <v>0</v>
      </c>
      <c r="J21" s="9">
        <v>30</v>
      </c>
      <c r="K21" s="9">
        <v>1</v>
      </c>
      <c r="L21" s="7">
        <v>0</v>
      </c>
    </row>
    <row r="22" spans="1:12" x14ac:dyDescent="0.35">
      <c r="A22" s="95" t="s">
        <v>90</v>
      </c>
      <c r="B22" s="95"/>
      <c r="C22" s="95"/>
      <c r="D22" s="10">
        <f>SUM(D21)</f>
        <v>2</v>
      </c>
      <c r="E22" s="10">
        <f>SUM(E21)</f>
        <v>2</v>
      </c>
      <c r="F22" s="10" t="s">
        <v>91</v>
      </c>
      <c r="G22" s="10" t="s">
        <v>91</v>
      </c>
      <c r="H22" s="10">
        <f>SUM(I22:J22)</f>
        <v>30</v>
      </c>
      <c r="I22" s="10">
        <f t="shared" ref="I22:L22" si="1">SUM(I20:I21)</f>
        <v>0</v>
      </c>
      <c r="J22" s="10">
        <f>SUM(J21)</f>
        <v>30</v>
      </c>
      <c r="K22" s="10">
        <f>SUM(K21)</f>
        <v>1</v>
      </c>
      <c r="L22" s="10">
        <f t="shared" si="1"/>
        <v>0</v>
      </c>
    </row>
    <row r="23" spans="1:12" x14ac:dyDescent="0.35">
      <c r="A23" s="107" t="s">
        <v>92</v>
      </c>
      <c r="B23" s="107"/>
      <c r="C23" s="107"/>
      <c r="D23" s="1" t="s">
        <v>91</v>
      </c>
      <c r="E23" s="7">
        <f>E22</f>
        <v>2</v>
      </c>
      <c r="F23" s="7" t="s">
        <v>91</v>
      </c>
      <c r="G23" s="7" t="s">
        <v>91</v>
      </c>
      <c r="H23" s="12">
        <f t="shared" ref="H23:H24" si="2">SUM(I23:J23)</f>
        <v>30</v>
      </c>
      <c r="I23" s="7">
        <v>0</v>
      </c>
      <c r="J23" s="12">
        <f>SUMPRODUCT(ROUND(IF(IF(J21&gt;0,E21/(J21/H21*D21),0)*J21&gt;J21,J21,IF(J21&gt;0,E21/(J21/H21*D21),0)*J21),0))</f>
        <v>30</v>
      </c>
      <c r="K23" s="12">
        <f>SUMPRODUCT(ROUND(IF(K21&gt;0,E21/D21,0)*K21,0))</f>
        <v>1</v>
      </c>
      <c r="L23" s="7">
        <f t="shared" ref="L23" si="3">SUMIF($E21,"&gt;0",L21)</f>
        <v>0</v>
      </c>
    </row>
    <row r="24" spans="1:12" x14ac:dyDescent="0.35">
      <c r="A24" s="107" t="s">
        <v>93</v>
      </c>
      <c r="B24" s="107"/>
      <c r="C24" s="107"/>
      <c r="D24" s="7">
        <f>SUMIF(G21,"f",D21)</f>
        <v>0</v>
      </c>
      <c r="E24" s="7">
        <f>SUMIF(G21,"f",E21)</f>
        <v>0</v>
      </c>
      <c r="F24" s="7" t="s">
        <v>91</v>
      </c>
      <c r="G24" s="7" t="s">
        <v>91</v>
      </c>
      <c r="H24" s="7">
        <f t="shared" si="2"/>
        <v>0</v>
      </c>
      <c r="I24" s="7">
        <f>SUMIF($G21,"f",I21)</f>
        <v>0</v>
      </c>
      <c r="J24" s="7">
        <f t="shared" ref="J24:L24" si="4">SUMIF($G21,"f",J21)</f>
        <v>0</v>
      </c>
      <c r="K24" s="7">
        <f t="shared" si="4"/>
        <v>0</v>
      </c>
      <c r="L24" s="7">
        <f t="shared" si="4"/>
        <v>0</v>
      </c>
    </row>
    <row r="25" spans="1:12" x14ac:dyDescent="0.35">
      <c r="A25" s="82" t="s">
        <v>94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</row>
    <row r="26" spans="1:12" x14ac:dyDescent="0.35">
      <c r="A26" s="7">
        <v>1</v>
      </c>
      <c r="B26" s="11" t="s">
        <v>8</v>
      </c>
      <c r="C26" s="9" t="s">
        <v>160</v>
      </c>
      <c r="D26" s="7">
        <v>3</v>
      </c>
      <c r="E26" s="7">
        <v>1</v>
      </c>
      <c r="F26" s="9" t="s">
        <v>122</v>
      </c>
      <c r="G26" s="7" t="s">
        <v>89</v>
      </c>
      <c r="H26" s="7">
        <f>I26+J26</f>
        <v>45</v>
      </c>
      <c r="I26" s="7">
        <v>0</v>
      </c>
      <c r="J26" s="7">
        <v>45</v>
      </c>
      <c r="K26" s="7">
        <v>2</v>
      </c>
      <c r="L26" s="7">
        <v>0</v>
      </c>
    </row>
    <row r="27" spans="1:12" x14ac:dyDescent="0.35">
      <c r="A27" s="7">
        <v>2</v>
      </c>
      <c r="B27" s="11" t="s">
        <v>9</v>
      </c>
      <c r="C27" s="9" t="s">
        <v>160</v>
      </c>
      <c r="D27" s="7">
        <v>1</v>
      </c>
      <c r="E27" s="7">
        <v>0</v>
      </c>
      <c r="F27" s="9" t="s">
        <v>122</v>
      </c>
      <c r="G27" s="7" t="s">
        <v>89</v>
      </c>
      <c r="H27" s="7">
        <f>I27+J27</f>
        <v>15</v>
      </c>
      <c r="I27" s="7">
        <v>15</v>
      </c>
      <c r="J27" s="7">
        <v>0</v>
      </c>
      <c r="K27" s="7">
        <v>2</v>
      </c>
      <c r="L27" s="7">
        <v>0</v>
      </c>
    </row>
    <row r="28" spans="1:12" x14ac:dyDescent="0.35">
      <c r="A28" s="92" t="s">
        <v>90</v>
      </c>
      <c r="B28" s="93"/>
      <c r="C28" s="94"/>
      <c r="D28" s="10">
        <f>SUM(D26:D27)</f>
        <v>4</v>
      </c>
      <c r="E28" s="10">
        <f>SUM(E26:E27)</f>
        <v>1</v>
      </c>
      <c r="F28" s="10" t="s">
        <v>91</v>
      </c>
      <c r="G28" s="10" t="s">
        <v>91</v>
      </c>
      <c r="H28" s="10">
        <f>SUM(I28:J28)</f>
        <v>60</v>
      </c>
      <c r="I28" s="10">
        <f t="shared" ref="I28:L28" si="5">SUM(I26:I27)</f>
        <v>15</v>
      </c>
      <c r="J28" s="10">
        <f t="shared" si="5"/>
        <v>45</v>
      </c>
      <c r="K28" s="10">
        <f t="shared" si="5"/>
        <v>4</v>
      </c>
      <c r="L28" s="10">
        <f t="shared" si="5"/>
        <v>0</v>
      </c>
    </row>
    <row r="29" spans="1:12" x14ac:dyDescent="0.35">
      <c r="A29" s="79" t="s">
        <v>92</v>
      </c>
      <c r="B29" s="80"/>
      <c r="C29" s="81"/>
      <c r="D29" s="1" t="s">
        <v>91</v>
      </c>
      <c r="E29" s="7">
        <f>E28</f>
        <v>1</v>
      </c>
      <c r="F29" s="7" t="s">
        <v>91</v>
      </c>
      <c r="G29" s="7" t="s">
        <v>91</v>
      </c>
      <c r="H29" s="12">
        <f t="shared" ref="H29:H30" si="6">SUM(I29:J29)</f>
        <v>15</v>
      </c>
      <c r="I29" s="7">
        <v>0</v>
      </c>
      <c r="J29" s="12" cm="1">
        <f t="array" ref="J29">SUMPRODUCT(ROUND(IF(IF(J26:J27&gt;0,E26:E27/(J26:J27/H26:H27*D26:D27),0)*J26:J27&gt;J26:J27,J26:J27,IF(J26:J27&gt;0,E26:E27/(J26:J27/H26:H27*D26:D27),0)*J26:J27),0))</f>
        <v>15</v>
      </c>
      <c r="K29" s="12" cm="1">
        <f t="array" ref="K29">SUMPRODUCT(ROUND(IF(K26:K27&gt;0,E26:E27/D26:D27,0)*K26:K27,0))</f>
        <v>1</v>
      </c>
      <c r="L29" s="7">
        <f t="shared" ref="L29" si="7">SUMIF($E26:$E27,"&gt;0",L26:L27)</f>
        <v>0</v>
      </c>
    </row>
    <row r="30" spans="1:12" x14ac:dyDescent="0.35">
      <c r="A30" s="79" t="s">
        <v>93</v>
      </c>
      <c r="B30" s="80"/>
      <c r="C30" s="81"/>
      <c r="D30" s="7">
        <f>SUMIF(G26:G27,"f",D26:D27)</f>
        <v>0</v>
      </c>
      <c r="E30" s="7">
        <f>SUMIF(G26:G27,"f",E26:E27)</f>
        <v>0</v>
      </c>
      <c r="F30" s="7" t="s">
        <v>91</v>
      </c>
      <c r="G30" s="7" t="s">
        <v>91</v>
      </c>
      <c r="H30" s="7">
        <f t="shared" si="6"/>
        <v>0</v>
      </c>
      <c r="I30" s="7">
        <f t="shared" ref="I30:J30" si="8">SUMIF($G26:$G27,"f",I26:I27)</f>
        <v>0</v>
      </c>
      <c r="J30" s="7">
        <f t="shared" si="8"/>
        <v>0</v>
      </c>
      <c r="K30" s="7">
        <f>SUMIF($G26:$G27,"f",K26:K27)</f>
        <v>0</v>
      </c>
      <c r="L30" s="7">
        <f t="shared" ref="L30" si="9">SUMIF($G26:$G27,"f",L26:L27)</f>
        <v>0</v>
      </c>
    </row>
    <row r="31" spans="1:12" x14ac:dyDescent="0.35">
      <c r="A31" s="82" t="s">
        <v>95</v>
      </c>
      <c r="B31" s="83"/>
      <c r="C31" s="83"/>
      <c r="D31" s="83"/>
      <c r="E31" s="83"/>
      <c r="F31" s="83"/>
      <c r="G31" s="83"/>
      <c r="H31" s="83"/>
      <c r="I31" s="83"/>
      <c r="J31" s="83"/>
      <c r="K31" s="83"/>
      <c r="L31" s="83"/>
    </row>
    <row r="32" spans="1:12" x14ac:dyDescent="0.35">
      <c r="A32" s="7">
        <v>1</v>
      </c>
      <c r="B32" s="11" t="s">
        <v>49</v>
      </c>
      <c r="C32" s="9" t="s">
        <v>160</v>
      </c>
      <c r="D32" s="7">
        <v>4.5</v>
      </c>
      <c r="E32" s="7">
        <v>1</v>
      </c>
      <c r="F32" s="7" t="s">
        <v>123</v>
      </c>
      <c r="G32" s="9" t="s">
        <v>89</v>
      </c>
      <c r="H32" s="9">
        <f>I32+J32</f>
        <v>60</v>
      </c>
      <c r="I32" s="9">
        <v>30</v>
      </c>
      <c r="J32" s="9">
        <v>30</v>
      </c>
      <c r="K32" s="9">
        <v>4</v>
      </c>
      <c r="L32" s="7">
        <v>0</v>
      </c>
    </row>
    <row r="33" spans="1:12" x14ac:dyDescent="0.35">
      <c r="A33" s="7">
        <v>2</v>
      </c>
      <c r="B33" s="11" t="s">
        <v>48</v>
      </c>
      <c r="C33" s="9" t="s">
        <v>160</v>
      </c>
      <c r="D33" s="7">
        <v>5</v>
      </c>
      <c r="E33" s="7">
        <v>1.5</v>
      </c>
      <c r="F33" s="7" t="s">
        <v>123</v>
      </c>
      <c r="G33" s="9" t="s">
        <v>89</v>
      </c>
      <c r="H33" s="9">
        <f>I33+J33</f>
        <v>75</v>
      </c>
      <c r="I33" s="9">
        <v>30</v>
      </c>
      <c r="J33" s="9">
        <v>45</v>
      </c>
      <c r="K33" s="9">
        <v>4</v>
      </c>
      <c r="L33" s="7">
        <v>0</v>
      </c>
    </row>
    <row r="34" spans="1:12" x14ac:dyDescent="0.35">
      <c r="A34" s="7">
        <v>3</v>
      </c>
      <c r="B34" s="11" t="s">
        <v>50</v>
      </c>
      <c r="C34" s="9" t="s">
        <v>160</v>
      </c>
      <c r="D34" s="9">
        <v>4</v>
      </c>
      <c r="E34" s="7">
        <v>3</v>
      </c>
      <c r="F34" s="9" t="s">
        <v>122</v>
      </c>
      <c r="G34" s="9" t="s">
        <v>89</v>
      </c>
      <c r="H34" s="9">
        <f>I34+J34</f>
        <v>60</v>
      </c>
      <c r="I34" s="9">
        <v>15</v>
      </c>
      <c r="J34" s="7">
        <v>45</v>
      </c>
      <c r="K34" s="7">
        <v>2</v>
      </c>
      <c r="L34" s="7">
        <v>0</v>
      </c>
    </row>
    <row r="35" spans="1:12" x14ac:dyDescent="0.35">
      <c r="A35" s="7">
        <v>4</v>
      </c>
      <c r="B35" s="11" t="s">
        <v>47</v>
      </c>
      <c r="C35" s="9" t="s">
        <v>160</v>
      </c>
      <c r="D35" s="7">
        <v>4</v>
      </c>
      <c r="E35" s="7">
        <v>1</v>
      </c>
      <c r="F35" s="7" t="s">
        <v>123</v>
      </c>
      <c r="G35" s="9" t="s">
        <v>89</v>
      </c>
      <c r="H35" s="9">
        <f>I35+J35</f>
        <v>60</v>
      </c>
      <c r="I35" s="9">
        <v>30</v>
      </c>
      <c r="J35" s="9">
        <v>30</v>
      </c>
      <c r="K35" s="9">
        <v>4</v>
      </c>
      <c r="L35" s="7">
        <v>0</v>
      </c>
    </row>
    <row r="36" spans="1:12" x14ac:dyDescent="0.35">
      <c r="A36" s="82" t="s">
        <v>90</v>
      </c>
      <c r="B36" s="83"/>
      <c r="C36" s="86"/>
      <c r="D36" s="10">
        <f>SUM(D32:D35)</f>
        <v>17.5</v>
      </c>
      <c r="E36" s="10">
        <f>SUM(E32:E35)</f>
        <v>6.5</v>
      </c>
      <c r="F36" s="10" t="s">
        <v>91</v>
      </c>
      <c r="G36" s="10" t="s">
        <v>91</v>
      </c>
      <c r="H36" s="10">
        <f>SUM(I36:J36)</f>
        <v>255</v>
      </c>
      <c r="I36" s="10">
        <f>SUM(I32:I35)</f>
        <v>105</v>
      </c>
      <c r="J36" s="10">
        <f>SUM(J32:J35)</f>
        <v>150</v>
      </c>
      <c r="K36" s="10">
        <f>SUM(K32:K35)</f>
        <v>14</v>
      </c>
      <c r="L36" s="10">
        <f t="shared" ref="L36" si="10">SUM(L32:L35)</f>
        <v>0</v>
      </c>
    </row>
    <row r="37" spans="1:12" x14ac:dyDescent="0.35">
      <c r="A37" s="79" t="s">
        <v>92</v>
      </c>
      <c r="B37" s="80"/>
      <c r="C37" s="81"/>
      <c r="D37" s="1" t="s">
        <v>91</v>
      </c>
      <c r="E37" s="7">
        <f>E36</f>
        <v>6.5</v>
      </c>
      <c r="F37" s="7" t="s">
        <v>91</v>
      </c>
      <c r="G37" s="7" t="s">
        <v>91</v>
      </c>
      <c r="H37" s="12">
        <f t="shared" ref="H37" si="11">SUM(I37:J37)</f>
        <v>96</v>
      </c>
      <c r="I37" s="7">
        <v>0</v>
      </c>
      <c r="J37" s="12" cm="1">
        <f t="array" ref="J37">SUMPRODUCT(ROUND(IF(IF(J32:J35&gt;0,E32:E35/(J32:J35/H32:H35*D32:D35),0)*J32:J35&gt;J32:J35,J32:J35,IF(J32:J35&gt;0,E32:E35/(J32:J35/H32:H35*D32:D35),0)*J32:J35),0))</f>
        <v>96</v>
      </c>
      <c r="K37" s="12" cm="1">
        <f t="array" ref="K37">SUMPRODUCT(ROUND(IF(K32:K35&gt;0,E32:E35/D32:D35,0)*K32:K35,0))</f>
        <v>5</v>
      </c>
      <c r="L37" s="7">
        <f>SUMIF($E32:$E35,"&gt;0",L32:L35)</f>
        <v>0</v>
      </c>
    </row>
    <row r="38" spans="1:12" x14ac:dyDescent="0.35">
      <c r="A38" s="79" t="s">
        <v>93</v>
      </c>
      <c r="B38" s="80"/>
      <c r="C38" s="81"/>
      <c r="D38" s="7">
        <f>SUMIF(G32:G35,"f",D32:D35)</f>
        <v>0</v>
      </c>
      <c r="E38" s="7">
        <f>SUMIF(G32:G35,"f",E32:E35)</f>
        <v>0</v>
      </c>
      <c r="F38" s="7" t="s">
        <v>91</v>
      </c>
      <c r="G38" s="7" t="s">
        <v>91</v>
      </c>
      <c r="H38" s="7">
        <f t="shared" ref="H38:J38" si="12">SUMIF($G32:$G35,"f",H32:H35)</f>
        <v>0</v>
      </c>
      <c r="I38" s="7">
        <f t="shared" si="12"/>
        <v>0</v>
      </c>
      <c r="J38" s="7">
        <f t="shared" si="12"/>
        <v>0</v>
      </c>
      <c r="K38" s="7">
        <f>SUMIF($G32:$G35,"f",K32:K35)</f>
        <v>0</v>
      </c>
      <c r="L38" s="7">
        <f>SUMIF($G32:$G35,"f",L32:L35)</f>
        <v>0</v>
      </c>
    </row>
    <row r="39" spans="1:12" x14ac:dyDescent="0.35">
      <c r="A39" s="82" t="s">
        <v>96</v>
      </c>
      <c r="B39" s="83"/>
      <c r="C39" s="83"/>
      <c r="D39" s="83"/>
      <c r="E39" s="83"/>
      <c r="F39" s="83"/>
      <c r="G39" s="83"/>
      <c r="H39" s="83"/>
      <c r="I39" s="87"/>
      <c r="J39" s="87"/>
      <c r="K39" s="87"/>
      <c r="L39" s="83"/>
    </row>
    <row r="40" spans="1:12" x14ac:dyDescent="0.35">
      <c r="A40" s="88" t="s">
        <v>177</v>
      </c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9"/>
    </row>
    <row r="41" spans="1:12" x14ac:dyDescent="0.35">
      <c r="A41" s="7">
        <v>1</v>
      </c>
      <c r="B41" s="11" t="s">
        <v>37</v>
      </c>
      <c r="C41" s="9" t="s">
        <v>160</v>
      </c>
      <c r="D41" s="7">
        <v>2.5</v>
      </c>
      <c r="E41" s="7">
        <v>0.5</v>
      </c>
      <c r="F41" s="9" t="s">
        <v>122</v>
      </c>
      <c r="G41" s="7" t="s">
        <v>89</v>
      </c>
      <c r="H41" s="7">
        <f t="shared" ref="H41:H42" si="13">I41+J41</f>
        <v>45</v>
      </c>
      <c r="I41" s="9">
        <v>30</v>
      </c>
      <c r="J41" s="9">
        <v>15</v>
      </c>
      <c r="K41" s="9">
        <v>2</v>
      </c>
      <c r="L41" s="7">
        <v>0</v>
      </c>
    </row>
    <row r="42" spans="1:12" x14ac:dyDescent="0.35">
      <c r="A42" s="7">
        <v>2</v>
      </c>
      <c r="B42" s="11" t="s">
        <v>36</v>
      </c>
      <c r="C42" s="9" t="s">
        <v>160</v>
      </c>
      <c r="D42" s="7">
        <v>2.5</v>
      </c>
      <c r="E42" s="7">
        <v>0.5</v>
      </c>
      <c r="F42" s="9" t="s">
        <v>122</v>
      </c>
      <c r="G42" s="7" t="s">
        <v>89</v>
      </c>
      <c r="H42" s="7">
        <f t="shared" si="13"/>
        <v>45</v>
      </c>
      <c r="I42" s="9">
        <v>30</v>
      </c>
      <c r="J42" s="9">
        <v>15</v>
      </c>
      <c r="K42" s="9">
        <v>2</v>
      </c>
      <c r="L42" s="7">
        <v>0</v>
      </c>
    </row>
    <row r="43" spans="1:12" x14ac:dyDescent="0.35">
      <c r="A43" s="92" t="s">
        <v>90</v>
      </c>
      <c r="B43" s="93"/>
      <c r="C43" s="94"/>
      <c r="D43" s="10">
        <f>SUM(D41:D42)</f>
        <v>5</v>
      </c>
      <c r="E43" s="10">
        <f>SUM(E41:E42)</f>
        <v>1</v>
      </c>
      <c r="F43" s="10" t="s">
        <v>91</v>
      </c>
      <c r="G43" s="10" t="s">
        <v>91</v>
      </c>
      <c r="H43" s="10">
        <f>SUM(I43:J43)</f>
        <v>90</v>
      </c>
      <c r="I43" s="10">
        <f t="shared" ref="I43:L43" si="14">SUM(I41:I42)</f>
        <v>60</v>
      </c>
      <c r="J43" s="10">
        <f t="shared" si="14"/>
        <v>30</v>
      </c>
      <c r="K43" s="10">
        <f t="shared" si="14"/>
        <v>4</v>
      </c>
      <c r="L43" s="10">
        <f t="shared" si="14"/>
        <v>0</v>
      </c>
    </row>
    <row r="44" spans="1:12" x14ac:dyDescent="0.35">
      <c r="A44" s="79" t="s">
        <v>92</v>
      </c>
      <c r="B44" s="80"/>
      <c r="C44" s="81"/>
      <c r="D44" s="1" t="s">
        <v>91</v>
      </c>
      <c r="E44" s="7">
        <f>E43</f>
        <v>1</v>
      </c>
      <c r="F44" s="7" t="s">
        <v>91</v>
      </c>
      <c r="G44" s="7" t="s">
        <v>91</v>
      </c>
      <c r="H44" s="12">
        <f t="shared" ref="H44:H45" si="15">SUM(I44:J44)</f>
        <v>18</v>
      </c>
      <c r="I44" s="7">
        <v>0</v>
      </c>
      <c r="J44" s="12" cm="1">
        <f t="array" ref="J44">SUMPRODUCT(ROUND(IF(IF(J41:J42&gt;0,E41:E42/(J41:J42/H41:H42*D41:D42),0)*J41:J42&gt;J41:J42,J41:J42,IF(J41:J42&gt;0,E41:E42/(J41:J42/H41:H42*D41:D42),0)*J41:J42),0))</f>
        <v>18</v>
      </c>
      <c r="K44" s="12" cm="1">
        <f t="array" ref="K44">SUMPRODUCT(ROUND(IF(K41:K42&gt;0,E41:E42/D41:D42,0)*K41:K42,1))</f>
        <v>0.8</v>
      </c>
      <c r="L44" s="7">
        <f t="shared" ref="L44" si="16">SUMIF($E41:$E42,"&gt;0",L41:L42)</f>
        <v>0</v>
      </c>
    </row>
    <row r="45" spans="1:12" x14ac:dyDescent="0.35">
      <c r="A45" s="79" t="s">
        <v>93</v>
      </c>
      <c r="B45" s="80"/>
      <c r="C45" s="81"/>
      <c r="D45" s="7">
        <f>SUMIF(G41:G42,"f",D41:D42)</f>
        <v>0</v>
      </c>
      <c r="E45" s="7">
        <f>SUMIF(G41:G42,"f",E41:E42)</f>
        <v>0</v>
      </c>
      <c r="F45" s="7" t="s">
        <v>91</v>
      </c>
      <c r="G45" s="7" t="s">
        <v>91</v>
      </c>
      <c r="H45" s="7">
        <f t="shared" si="15"/>
        <v>0</v>
      </c>
      <c r="I45" s="7">
        <f t="shared" ref="I45:J45" si="17">SUMIF($G41:$G42,"f",I41:I42)</f>
        <v>0</v>
      </c>
      <c r="J45" s="7">
        <f t="shared" si="17"/>
        <v>0</v>
      </c>
      <c r="K45" s="7">
        <f>SUMIF($G41:$G42,"f",K41:K42)</f>
        <v>0</v>
      </c>
      <c r="L45" s="7">
        <f t="shared" ref="L45" si="18">SUMIF($G41:$G42,"f",L41:L42)</f>
        <v>0</v>
      </c>
    </row>
    <row r="46" spans="1:12" x14ac:dyDescent="0.35">
      <c r="A46" s="82" t="s">
        <v>98</v>
      </c>
      <c r="B46" s="83"/>
      <c r="C46" s="83"/>
      <c r="D46" s="83"/>
      <c r="E46" s="83"/>
      <c r="F46" s="83"/>
      <c r="G46" s="83"/>
      <c r="H46" s="83"/>
      <c r="I46" s="83"/>
      <c r="J46" s="83"/>
      <c r="K46" s="83"/>
      <c r="L46" s="83"/>
    </row>
    <row r="47" spans="1:12" x14ac:dyDescent="0.35">
      <c r="A47" s="7">
        <v>1</v>
      </c>
      <c r="B47" s="11" t="s">
        <v>5</v>
      </c>
      <c r="C47" s="9" t="s">
        <v>160</v>
      </c>
      <c r="D47" s="9">
        <v>0.25</v>
      </c>
      <c r="E47" s="7">
        <v>0</v>
      </c>
      <c r="F47" s="13" t="s">
        <v>124</v>
      </c>
      <c r="G47" s="7" t="s">
        <v>89</v>
      </c>
      <c r="H47" s="7">
        <f>I47+J47</f>
        <v>2</v>
      </c>
      <c r="I47" s="9">
        <v>2</v>
      </c>
      <c r="J47" s="9">
        <v>0</v>
      </c>
      <c r="K47" s="9">
        <v>0</v>
      </c>
      <c r="L47" s="7">
        <v>0</v>
      </c>
    </row>
    <row r="48" spans="1:12" x14ac:dyDescent="0.35">
      <c r="A48" s="7">
        <v>2</v>
      </c>
      <c r="B48" s="11" t="s">
        <v>6</v>
      </c>
      <c r="C48" s="9" t="s">
        <v>160</v>
      </c>
      <c r="D48" s="9">
        <v>0.5</v>
      </c>
      <c r="E48" s="7">
        <v>0</v>
      </c>
      <c r="F48" s="13" t="s">
        <v>124</v>
      </c>
      <c r="G48" s="7" t="s">
        <v>89</v>
      </c>
      <c r="H48" s="7">
        <f>I48+J48</f>
        <v>4</v>
      </c>
      <c r="I48" s="9">
        <v>4</v>
      </c>
      <c r="J48" s="9">
        <v>0</v>
      </c>
      <c r="K48" s="9">
        <v>0</v>
      </c>
      <c r="L48" s="7">
        <v>0</v>
      </c>
    </row>
    <row r="49" spans="1:12" x14ac:dyDescent="0.35">
      <c r="A49" s="7">
        <v>3</v>
      </c>
      <c r="B49" s="11" t="s">
        <v>35</v>
      </c>
      <c r="C49" s="9" t="s">
        <v>160</v>
      </c>
      <c r="D49" s="9">
        <v>0.25</v>
      </c>
      <c r="E49" s="7">
        <v>0</v>
      </c>
      <c r="F49" s="13" t="s">
        <v>124</v>
      </c>
      <c r="G49" s="7" t="s">
        <v>89</v>
      </c>
      <c r="H49" s="7">
        <f>I49+J49</f>
        <v>2</v>
      </c>
      <c r="I49" s="9">
        <v>2</v>
      </c>
      <c r="J49" s="9">
        <v>0</v>
      </c>
      <c r="K49" s="9">
        <v>0</v>
      </c>
      <c r="L49" s="7">
        <v>0</v>
      </c>
    </row>
    <row r="50" spans="1:12" ht="29" x14ac:dyDescent="0.35">
      <c r="A50" s="7">
        <v>4</v>
      </c>
      <c r="B50" s="14" t="s">
        <v>165</v>
      </c>
      <c r="C50" s="9" t="s">
        <v>160</v>
      </c>
      <c r="D50" s="9">
        <v>0.5</v>
      </c>
      <c r="E50" s="7">
        <v>0</v>
      </c>
      <c r="F50" s="13" t="s">
        <v>124</v>
      </c>
      <c r="G50" s="7" t="s">
        <v>89</v>
      </c>
      <c r="H50" s="7">
        <f>I50+J50</f>
        <v>4</v>
      </c>
      <c r="I50" s="9">
        <v>4</v>
      </c>
      <c r="J50" s="9">
        <v>0</v>
      </c>
      <c r="K50" s="9">
        <v>0</v>
      </c>
      <c r="L50" s="7">
        <v>0</v>
      </c>
    </row>
    <row r="51" spans="1:12" x14ac:dyDescent="0.35">
      <c r="A51" s="82" t="s">
        <v>90</v>
      </c>
      <c r="B51" s="83"/>
      <c r="C51" s="86"/>
      <c r="D51" s="10">
        <f>SUM(D47:D50)</f>
        <v>1.5</v>
      </c>
      <c r="E51" s="10">
        <f>SUM(E47:E50)</f>
        <v>0</v>
      </c>
      <c r="F51" s="10" t="s">
        <v>91</v>
      </c>
      <c r="G51" s="10" t="s">
        <v>91</v>
      </c>
      <c r="H51" s="10">
        <f>SUM(I51:J51)</f>
        <v>12</v>
      </c>
      <c r="I51" s="10">
        <f>SUM(I47:I50)</f>
        <v>12</v>
      </c>
      <c r="J51" s="10">
        <f>SUM(J47:J50)</f>
        <v>0</v>
      </c>
      <c r="K51" s="10">
        <f>SUM(K47:K50)</f>
        <v>0</v>
      </c>
      <c r="L51" s="10">
        <f t="shared" ref="L51" si="19">SUM(L47:L50)</f>
        <v>0</v>
      </c>
    </row>
    <row r="52" spans="1:12" x14ac:dyDescent="0.35">
      <c r="A52" s="79" t="s">
        <v>92</v>
      </c>
      <c r="B52" s="80"/>
      <c r="C52" s="81"/>
      <c r="D52" s="1" t="s">
        <v>91</v>
      </c>
      <c r="E52" s="7">
        <f>E51</f>
        <v>0</v>
      </c>
      <c r="F52" s="7" t="s">
        <v>91</v>
      </c>
      <c r="G52" s="7" t="s">
        <v>91</v>
      </c>
      <c r="H52" s="12">
        <f t="shared" ref="H52" si="20">SUM(I52:J52)</f>
        <v>0</v>
      </c>
      <c r="I52" s="7">
        <v>0</v>
      </c>
      <c r="J52" s="12" cm="1">
        <f t="array" ref="J52">SUMPRODUCT(ROUND(IF(IF(J47:J50&gt;0,E47:E50/(J47:J50/H47:H50*D47:D50),0)*J47:J50&gt;J47:J50,J47:J50,IF(J47:J50&gt;0,E47:E50/(J47:J50/H47:H50*D47:D50),0)*J47:J50),0))</f>
        <v>0</v>
      </c>
      <c r="K52" s="12" cm="1">
        <f t="array" ref="K52">SUMPRODUCT(ROUND(IF(K47:K50&gt;0,E47:E50/D47:D50,0)*K47:K50,0))</f>
        <v>0</v>
      </c>
      <c r="L52" s="7">
        <f>SUMIF($E47:$E50,"&gt;0",L47:L50)</f>
        <v>0</v>
      </c>
    </row>
    <row r="53" spans="1:12" x14ac:dyDescent="0.35">
      <c r="A53" s="79" t="s">
        <v>93</v>
      </c>
      <c r="B53" s="80"/>
      <c r="C53" s="81"/>
      <c r="D53" s="7">
        <f>SUMIF(G47:G50,"f",D47:D50)</f>
        <v>0</v>
      </c>
      <c r="E53" s="7">
        <f>SUMIF(G47:G50,"f",E47:E50)</f>
        <v>0</v>
      </c>
      <c r="F53" s="7" t="s">
        <v>91</v>
      </c>
      <c r="G53" s="7" t="s">
        <v>91</v>
      </c>
      <c r="H53" s="7">
        <f t="shared" ref="H53:J53" si="21">SUMIF($G47:$G50,"f",H47:H50)</f>
        <v>0</v>
      </c>
      <c r="I53" s="7">
        <f t="shared" si="21"/>
        <v>0</v>
      </c>
      <c r="J53" s="7">
        <f t="shared" si="21"/>
        <v>0</v>
      </c>
      <c r="K53" s="7">
        <f>SUMIF($G47:$G50,"f",K47:K50)</f>
        <v>0</v>
      </c>
      <c r="L53" s="7">
        <f>SUMIF($G47:$G50,"f",L47:L50)</f>
        <v>0</v>
      </c>
    </row>
    <row r="54" spans="1:12" x14ac:dyDescent="0.35">
      <c r="A54" s="82" t="s">
        <v>133</v>
      </c>
      <c r="B54" s="83"/>
      <c r="C54" s="86"/>
      <c r="D54" s="10">
        <f>D22+D28+D36+D43+D51</f>
        <v>30</v>
      </c>
      <c r="E54" s="10">
        <f t="shared" ref="E54:L54" si="22">E22+E28+E36+E43+E51</f>
        <v>10.5</v>
      </c>
      <c r="F54" s="10" t="s">
        <v>91</v>
      </c>
      <c r="G54" s="10" t="s">
        <v>91</v>
      </c>
      <c r="H54" s="10">
        <f t="shared" si="22"/>
        <v>447</v>
      </c>
      <c r="I54" s="10">
        <f t="shared" si="22"/>
        <v>192</v>
      </c>
      <c r="J54" s="10">
        <f t="shared" si="22"/>
        <v>255</v>
      </c>
      <c r="K54" s="10">
        <f t="shared" si="22"/>
        <v>23</v>
      </c>
      <c r="L54" s="10">
        <f t="shared" si="22"/>
        <v>0</v>
      </c>
    </row>
    <row r="55" spans="1:12" x14ac:dyDescent="0.35">
      <c r="A55" s="4"/>
      <c r="B55" s="4"/>
      <c r="C55" s="4"/>
    </row>
    <row r="56" spans="1:12" x14ac:dyDescent="0.35">
      <c r="A56" s="4" t="s">
        <v>11</v>
      </c>
    </row>
    <row r="57" spans="1:12" ht="72" customHeight="1" x14ac:dyDescent="0.35">
      <c r="A57" s="96" t="s">
        <v>78</v>
      </c>
      <c r="B57" s="96" t="s">
        <v>79</v>
      </c>
      <c r="C57" s="98" t="s">
        <v>80</v>
      </c>
      <c r="D57" s="98" t="s">
        <v>81</v>
      </c>
      <c r="E57" s="100" t="s">
        <v>82</v>
      </c>
      <c r="F57" s="98" t="s">
        <v>83</v>
      </c>
      <c r="G57" s="100" t="s">
        <v>84</v>
      </c>
      <c r="H57" s="102" t="s">
        <v>85</v>
      </c>
      <c r="I57" s="103"/>
      <c r="J57" s="103"/>
      <c r="K57" s="104"/>
      <c r="L57" s="98" t="s">
        <v>146</v>
      </c>
    </row>
    <row r="58" spans="1:12" ht="72" customHeight="1" x14ac:dyDescent="0.35">
      <c r="A58" s="97"/>
      <c r="B58" s="97"/>
      <c r="C58" s="99"/>
      <c r="D58" s="99"/>
      <c r="E58" s="101"/>
      <c r="F58" s="99"/>
      <c r="G58" s="101"/>
      <c r="H58" s="5" t="s">
        <v>2</v>
      </c>
      <c r="I58" s="6" t="s">
        <v>3</v>
      </c>
      <c r="J58" s="6" t="s">
        <v>4</v>
      </c>
      <c r="K58" s="6" t="s">
        <v>121</v>
      </c>
      <c r="L58" s="99"/>
    </row>
    <row r="59" spans="1:12" x14ac:dyDescent="0.35">
      <c r="A59" s="82" t="s">
        <v>86</v>
      </c>
      <c r="B59" s="83"/>
      <c r="C59" s="83"/>
      <c r="D59" s="83"/>
      <c r="E59" s="83"/>
      <c r="F59" s="83"/>
      <c r="G59" s="83"/>
      <c r="H59" s="83"/>
      <c r="I59" s="83"/>
      <c r="J59" s="83"/>
      <c r="K59" s="83"/>
      <c r="L59" s="83"/>
    </row>
    <row r="60" spans="1:12" x14ac:dyDescent="0.35">
      <c r="A60" s="82" t="s">
        <v>87</v>
      </c>
      <c r="B60" s="83"/>
      <c r="C60" s="83"/>
      <c r="D60" s="83"/>
      <c r="E60" s="83"/>
      <c r="F60" s="83"/>
      <c r="G60" s="83"/>
      <c r="H60" s="87"/>
      <c r="I60" s="87"/>
      <c r="J60" s="87"/>
      <c r="K60" s="87"/>
      <c r="L60" s="87"/>
    </row>
    <row r="61" spans="1:12" x14ac:dyDescent="0.35">
      <c r="A61" s="7">
        <v>1</v>
      </c>
      <c r="B61" s="8" t="s">
        <v>12</v>
      </c>
      <c r="C61" s="9" t="s">
        <v>161</v>
      </c>
      <c r="D61" s="9">
        <v>2</v>
      </c>
      <c r="E61" s="7">
        <v>0</v>
      </c>
      <c r="F61" s="9" t="s">
        <v>122</v>
      </c>
      <c r="G61" s="7" t="s">
        <v>88</v>
      </c>
      <c r="H61" s="7">
        <f t="shared" ref="H61" si="23">I61+J61</f>
        <v>30</v>
      </c>
      <c r="I61" s="9">
        <v>0</v>
      </c>
      <c r="J61" s="9">
        <v>30</v>
      </c>
      <c r="K61" s="9">
        <v>1</v>
      </c>
      <c r="L61" s="7">
        <v>0</v>
      </c>
    </row>
    <row r="62" spans="1:12" x14ac:dyDescent="0.35">
      <c r="A62" s="82" t="s">
        <v>90</v>
      </c>
      <c r="B62" s="83"/>
      <c r="C62" s="86"/>
      <c r="D62" s="10">
        <f>SUM(D61)</f>
        <v>2</v>
      </c>
      <c r="E62" s="10">
        <f>SUM(E61)</f>
        <v>0</v>
      </c>
      <c r="F62" s="10" t="s">
        <v>91</v>
      </c>
      <c r="G62" s="10" t="s">
        <v>91</v>
      </c>
      <c r="H62" s="10">
        <f>SUM(I62:J62)</f>
        <v>30</v>
      </c>
      <c r="I62" s="10">
        <f t="shared" ref="I62" si="24">SUM(I60:I61)</f>
        <v>0</v>
      </c>
      <c r="J62" s="10">
        <f>SUM(J61)</f>
        <v>30</v>
      </c>
      <c r="K62" s="10">
        <f>SUM(K61)</f>
        <v>1</v>
      </c>
      <c r="L62" s="10">
        <f t="shared" ref="L62" si="25">SUM(L60:L61)</f>
        <v>0</v>
      </c>
    </row>
    <row r="63" spans="1:12" x14ac:dyDescent="0.35">
      <c r="A63" s="79" t="s">
        <v>92</v>
      </c>
      <c r="B63" s="80"/>
      <c r="C63" s="81"/>
      <c r="D63" s="1" t="s">
        <v>91</v>
      </c>
      <c r="E63" s="7">
        <f>E62</f>
        <v>0</v>
      </c>
      <c r="F63" s="7" t="s">
        <v>91</v>
      </c>
      <c r="G63" s="7" t="s">
        <v>91</v>
      </c>
      <c r="H63" s="12">
        <f t="shared" ref="H63:H64" si="26">SUM(I63:J63)</f>
        <v>0</v>
      </c>
      <c r="I63" s="7">
        <v>0</v>
      </c>
      <c r="J63" s="12">
        <f>SUMPRODUCT(ROUND(IF(IF(J61&gt;0,E61/(J61/H61*D61),0)*J61&gt;J61,J61,IF(J61&gt;0,E61/(J61/H61*D61),0)*J61),0))</f>
        <v>0</v>
      </c>
      <c r="K63" s="12">
        <f>SUMPRODUCT(ROUND(IF(K61&gt;0,E61/D61,0)*K61,0))</f>
        <v>0</v>
      </c>
      <c r="L63" s="7">
        <f t="shared" ref="L63" si="27">SUMIF($E61,"&gt;0",L61)</f>
        <v>0</v>
      </c>
    </row>
    <row r="64" spans="1:12" x14ac:dyDescent="0.35">
      <c r="A64" s="79" t="s">
        <v>93</v>
      </c>
      <c r="B64" s="80"/>
      <c r="C64" s="81"/>
      <c r="D64" s="7">
        <f>SUMIF(G61,"f",D61)</f>
        <v>2</v>
      </c>
      <c r="E64" s="7">
        <f>SUMIF(G61,"f",E61)</f>
        <v>0</v>
      </c>
      <c r="F64" s="7" t="s">
        <v>91</v>
      </c>
      <c r="G64" s="7" t="s">
        <v>91</v>
      </c>
      <c r="H64" s="7">
        <f t="shared" si="26"/>
        <v>30</v>
      </c>
      <c r="I64" s="7">
        <f>SUMIF($G61,"f",I61)</f>
        <v>0</v>
      </c>
      <c r="J64" s="7">
        <f t="shared" ref="J64:L64" si="28">SUMIF($G61,"f",J61)</f>
        <v>30</v>
      </c>
      <c r="K64" s="7">
        <f t="shared" si="28"/>
        <v>1</v>
      </c>
      <c r="L64" s="7">
        <f t="shared" si="28"/>
        <v>0</v>
      </c>
    </row>
    <row r="65" spans="1:12" x14ac:dyDescent="0.35">
      <c r="A65" s="82" t="s">
        <v>95</v>
      </c>
      <c r="B65" s="83"/>
      <c r="C65" s="83"/>
      <c r="D65" s="83"/>
      <c r="E65" s="83"/>
      <c r="F65" s="83"/>
      <c r="G65" s="83"/>
      <c r="H65" s="83"/>
      <c r="I65" s="83"/>
      <c r="J65" s="83"/>
      <c r="K65" s="83"/>
      <c r="L65" s="83"/>
    </row>
    <row r="66" spans="1:12" x14ac:dyDescent="0.35">
      <c r="A66" s="7">
        <v>1</v>
      </c>
      <c r="B66" s="11" t="s">
        <v>51</v>
      </c>
      <c r="C66" s="9" t="s">
        <v>161</v>
      </c>
      <c r="D66" s="7">
        <v>4.5</v>
      </c>
      <c r="E66" s="7">
        <v>1</v>
      </c>
      <c r="F66" s="7" t="s">
        <v>123</v>
      </c>
      <c r="G66" s="9" t="s">
        <v>89</v>
      </c>
      <c r="H66" s="9">
        <f>I66+J66</f>
        <v>60</v>
      </c>
      <c r="I66" s="9">
        <v>30</v>
      </c>
      <c r="J66" s="9">
        <v>30</v>
      </c>
      <c r="K66" s="9">
        <v>4</v>
      </c>
      <c r="L66" s="7">
        <v>0</v>
      </c>
    </row>
    <row r="67" spans="1:12" x14ac:dyDescent="0.35">
      <c r="A67" s="7">
        <v>2</v>
      </c>
      <c r="B67" s="11" t="s">
        <v>19</v>
      </c>
      <c r="C67" s="9" t="s">
        <v>161</v>
      </c>
      <c r="D67" s="7">
        <v>6.5</v>
      </c>
      <c r="E67" s="7">
        <v>1.5</v>
      </c>
      <c r="F67" s="7" t="s">
        <v>123</v>
      </c>
      <c r="G67" s="9" t="s">
        <v>89</v>
      </c>
      <c r="H67" s="9">
        <f t="shared" ref="H67" si="29">I67+J67</f>
        <v>90</v>
      </c>
      <c r="I67" s="9">
        <v>45</v>
      </c>
      <c r="J67" s="9">
        <v>45</v>
      </c>
      <c r="K67" s="9">
        <v>4</v>
      </c>
      <c r="L67" s="7">
        <v>0</v>
      </c>
    </row>
    <row r="68" spans="1:12" x14ac:dyDescent="0.35">
      <c r="A68" s="7">
        <v>3</v>
      </c>
      <c r="B68" s="15" t="s">
        <v>15</v>
      </c>
      <c r="C68" s="9" t="s">
        <v>161</v>
      </c>
      <c r="D68" s="7">
        <v>4.5</v>
      </c>
      <c r="E68" s="7">
        <v>2</v>
      </c>
      <c r="F68" s="9" t="s">
        <v>122</v>
      </c>
      <c r="G68" s="9" t="s">
        <v>89</v>
      </c>
      <c r="H68" s="9">
        <f>I68+J68</f>
        <v>60</v>
      </c>
      <c r="I68" s="9">
        <v>30</v>
      </c>
      <c r="J68" s="9">
        <v>30</v>
      </c>
      <c r="K68" s="9">
        <v>2</v>
      </c>
      <c r="L68" s="7">
        <v>0</v>
      </c>
    </row>
    <row r="69" spans="1:12" x14ac:dyDescent="0.35">
      <c r="A69" s="7">
        <v>4</v>
      </c>
      <c r="B69" s="11" t="s">
        <v>46</v>
      </c>
      <c r="C69" s="9" t="s">
        <v>161</v>
      </c>
      <c r="D69" s="7">
        <v>6</v>
      </c>
      <c r="E69" s="7">
        <v>3</v>
      </c>
      <c r="F69" s="9" t="s">
        <v>122</v>
      </c>
      <c r="G69" s="9" t="s">
        <v>89</v>
      </c>
      <c r="H69" s="9">
        <f>I69+J69</f>
        <v>75</v>
      </c>
      <c r="I69" s="9">
        <v>30</v>
      </c>
      <c r="J69" s="9">
        <v>45</v>
      </c>
      <c r="K69" s="9">
        <v>2</v>
      </c>
      <c r="L69" s="7">
        <v>0</v>
      </c>
    </row>
    <row r="70" spans="1:12" x14ac:dyDescent="0.35">
      <c r="A70" s="82" t="s">
        <v>90</v>
      </c>
      <c r="B70" s="83"/>
      <c r="C70" s="86"/>
      <c r="D70" s="10">
        <f>SUM(D66:D69)</f>
        <v>21.5</v>
      </c>
      <c r="E70" s="10">
        <f>SUM(E66:E69)</f>
        <v>7.5</v>
      </c>
      <c r="F70" s="10" t="s">
        <v>91</v>
      </c>
      <c r="G70" s="10" t="s">
        <v>91</v>
      </c>
      <c r="H70" s="10">
        <f>SUM(I70:J70)</f>
        <v>285</v>
      </c>
      <c r="I70" s="10">
        <f>SUM(I66:I69)</f>
        <v>135</v>
      </c>
      <c r="J70" s="10">
        <f>SUM(J66:J69)</f>
        <v>150</v>
      </c>
      <c r="K70" s="10">
        <f>SUM(K66:K69)</f>
        <v>12</v>
      </c>
      <c r="L70" s="10">
        <f t="shared" ref="L70" si="30">SUM(L66:L69)</f>
        <v>0</v>
      </c>
    </row>
    <row r="71" spans="1:12" x14ac:dyDescent="0.35">
      <c r="A71" s="79" t="s">
        <v>92</v>
      </c>
      <c r="B71" s="80"/>
      <c r="C71" s="81"/>
      <c r="D71" s="1" t="s">
        <v>91</v>
      </c>
      <c r="E71" s="7">
        <f>E70</f>
        <v>7.5</v>
      </c>
      <c r="F71" s="7" t="s">
        <v>91</v>
      </c>
      <c r="G71" s="7" t="s">
        <v>91</v>
      </c>
      <c r="H71" s="12">
        <f t="shared" ref="H71" si="31">SUM(I71:J71)</f>
        <v>99</v>
      </c>
      <c r="I71" s="7">
        <v>0</v>
      </c>
      <c r="J71" s="12" cm="1">
        <f t="array" ref="J71">SUMPRODUCT(ROUND(IF(IF(J66:J69&gt;0,E66:E69/(J66:J69/H66:H69*D66:D69),0)*J66:J69&gt;J66:J69,J66:J69,IF(J66:J69&gt;0,E66:E69/(J66:J69/H66:H69*D66:D69),0)*J66:J69),0))</f>
        <v>99</v>
      </c>
      <c r="K71" s="12" cm="1">
        <f t="array" ref="K71">SUMPRODUCT(ROUND(IF(K66:K69&gt;0,E66:E69/D66:D69,0)*K66:K69,0))</f>
        <v>4</v>
      </c>
      <c r="L71" s="7">
        <f>SUMIF($E66:$E69,"&gt;0",L66:L69)</f>
        <v>0</v>
      </c>
    </row>
    <row r="72" spans="1:12" x14ac:dyDescent="0.35">
      <c r="A72" s="79" t="s">
        <v>93</v>
      </c>
      <c r="B72" s="80"/>
      <c r="C72" s="81"/>
      <c r="D72" s="7">
        <f>SUMIF(G66:G69,"f",D66:D69)</f>
        <v>0</v>
      </c>
      <c r="E72" s="7">
        <f>SUMIF(G66:G69,"f",E66:E69)</f>
        <v>0</v>
      </c>
      <c r="F72" s="7" t="s">
        <v>91</v>
      </c>
      <c r="G72" s="7" t="s">
        <v>91</v>
      </c>
      <c r="H72" s="7">
        <f t="shared" ref="H72:J72" si="32">SUMIF($G66:$G69,"f",H66:H69)</f>
        <v>0</v>
      </c>
      <c r="I72" s="7">
        <f t="shared" si="32"/>
        <v>0</v>
      </c>
      <c r="J72" s="7">
        <f t="shared" si="32"/>
        <v>0</v>
      </c>
      <c r="K72" s="7">
        <f>SUMIF($G66:$G69,"f",K66:K69)</f>
        <v>0</v>
      </c>
      <c r="L72" s="7">
        <f>SUMIF($G66:$G69,"f",L66:L69)</f>
        <v>0</v>
      </c>
    </row>
    <row r="73" spans="1:12" x14ac:dyDescent="0.35">
      <c r="A73" s="88" t="s">
        <v>177</v>
      </c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9"/>
    </row>
    <row r="74" spans="1:12" x14ac:dyDescent="0.35">
      <c r="A74" s="7">
        <v>1</v>
      </c>
      <c r="B74" s="11" t="s">
        <v>69</v>
      </c>
      <c r="C74" s="9" t="s">
        <v>161</v>
      </c>
      <c r="D74" s="7">
        <v>2.5</v>
      </c>
      <c r="E74" s="7">
        <v>0.5</v>
      </c>
      <c r="F74" s="9" t="s">
        <v>122</v>
      </c>
      <c r="G74" s="7" t="s">
        <v>89</v>
      </c>
      <c r="H74" s="7">
        <f t="shared" ref="H74:H75" si="33">I74+J74</f>
        <v>45</v>
      </c>
      <c r="I74" s="9">
        <v>30</v>
      </c>
      <c r="J74" s="9">
        <v>15</v>
      </c>
      <c r="K74" s="9">
        <v>2</v>
      </c>
      <c r="L74" s="7">
        <v>0</v>
      </c>
    </row>
    <row r="75" spans="1:12" x14ac:dyDescent="0.35">
      <c r="A75" s="7">
        <v>2</v>
      </c>
      <c r="B75" s="11" t="s">
        <v>68</v>
      </c>
      <c r="C75" s="9" t="s">
        <v>161</v>
      </c>
      <c r="D75" s="7">
        <v>2.5</v>
      </c>
      <c r="E75" s="7">
        <v>0.5</v>
      </c>
      <c r="F75" s="9" t="s">
        <v>122</v>
      </c>
      <c r="G75" s="7" t="s">
        <v>89</v>
      </c>
      <c r="H75" s="7">
        <f t="shared" si="33"/>
        <v>45</v>
      </c>
      <c r="I75" s="9">
        <v>30</v>
      </c>
      <c r="J75" s="9">
        <v>15</v>
      </c>
      <c r="K75" s="9">
        <v>2</v>
      </c>
      <c r="L75" s="7">
        <v>0</v>
      </c>
    </row>
    <row r="76" spans="1:12" x14ac:dyDescent="0.35">
      <c r="A76" s="82" t="s">
        <v>90</v>
      </c>
      <c r="B76" s="83"/>
      <c r="C76" s="86"/>
      <c r="D76" s="10">
        <f>SUM(D74:D75)</f>
        <v>5</v>
      </c>
      <c r="E76" s="10">
        <f>SUM(E74:E75)</f>
        <v>1</v>
      </c>
      <c r="F76" s="10" t="s">
        <v>91</v>
      </c>
      <c r="G76" s="10" t="s">
        <v>91</v>
      </c>
      <c r="H76" s="10">
        <f>SUM(I76:J76)</f>
        <v>90</v>
      </c>
      <c r="I76" s="10">
        <f>SUM(I74:I75)</f>
        <v>60</v>
      </c>
      <c r="J76" s="10">
        <f>SUM(J74:J75)</f>
        <v>30</v>
      </c>
      <c r="K76" s="10">
        <f>SUM(K74:K75)</f>
        <v>4</v>
      </c>
      <c r="L76" s="10">
        <f>SUM(L74:L75)</f>
        <v>0</v>
      </c>
    </row>
    <row r="77" spans="1:12" x14ac:dyDescent="0.35">
      <c r="A77" s="79" t="s">
        <v>92</v>
      </c>
      <c r="B77" s="80"/>
      <c r="C77" s="81"/>
      <c r="D77" s="1" t="s">
        <v>91</v>
      </c>
      <c r="E77" s="7">
        <f>E76</f>
        <v>1</v>
      </c>
      <c r="F77" s="7" t="s">
        <v>91</v>
      </c>
      <c r="G77" s="7" t="s">
        <v>91</v>
      </c>
      <c r="H77" s="12">
        <f t="shared" ref="H77" si="34">SUM(I77:J77)</f>
        <v>18</v>
      </c>
      <c r="I77" s="7">
        <v>0</v>
      </c>
      <c r="J77" s="12" cm="1">
        <f t="array" ref="J77">SUMPRODUCT(ROUND(IF(IF(J74:J75&gt;0,E74:E75/(J74:J75/H74:H75*D74:D75),0)*J74:J75&gt;J74:J75,J74:J75,IF(J74:J75&gt;0,E74:E75/(J74:J75/H74:H75*D74:D75),0)*J74:J75),0))</f>
        <v>18</v>
      </c>
      <c r="K77" s="12" cm="1">
        <f t="array" ref="K77">SUMPRODUCT(ROUND(IF(K74:K75&gt;0,E74:E75/D74:D75,0)*K74:K75,1))</f>
        <v>0.8</v>
      </c>
      <c r="L77" s="7">
        <f>SUMIF($E74:$E75,"&gt;0",L74:L75)</f>
        <v>0</v>
      </c>
    </row>
    <row r="78" spans="1:12" x14ac:dyDescent="0.35">
      <c r="A78" s="79" t="s">
        <v>93</v>
      </c>
      <c r="B78" s="80"/>
      <c r="C78" s="81"/>
      <c r="D78" s="7">
        <f>SUMIF(G74:G75,"f",D74:D75)</f>
        <v>0</v>
      </c>
      <c r="E78" s="7">
        <f>SUMIF(G74:G75,"f",E74:E75)</f>
        <v>0</v>
      </c>
      <c r="F78" s="7" t="s">
        <v>91</v>
      </c>
      <c r="G78" s="7" t="s">
        <v>91</v>
      </c>
      <c r="H78" s="7">
        <f>SUMIF($G74:$G75,"f",H74:H75)</f>
        <v>0</v>
      </c>
      <c r="I78" s="7">
        <f>SUMIF($G74:$G75,"f",I74:I75)</f>
        <v>0</v>
      </c>
      <c r="J78" s="7">
        <f>SUMIF($G74:$G75,"f",J74:J75)</f>
        <v>0</v>
      </c>
      <c r="K78" s="7">
        <f>SUMIF($G74:$G75,"f",K74:K75)</f>
        <v>0</v>
      </c>
      <c r="L78" s="7">
        <f>SUMIF($G74:$G75,"f",L74:L75)</f>
        <v>0</v>
      </c>
    </row>
    <row r="79" spans="1:12" x14ac:dyDescent="0.35">
      <c r="A79" s="82" t="s">
        <v>97</v>
      </c>
      <c r="B79" s="83"/>
      <c r="C79" s="83"/>
      <c r="D79" s="83"/>
      <c r="E79" s="83"/>
      <c r="F79" s="83"/>
      <c r="G79" s="83"/>
      <c r="H79" s="83"/>
      <c r="I79" s="83"/>
      <c r="J79" s="83"/>
      <c r="K79" s="83"/>
      <c r="L79" s="83"/>
    </row>
    <row r="80" spans="1:12" x14ac:dyDescent="0.35">
      <c r="A80" s="84" t="s">
        <v>176</v>
      </c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</row>
    <row r="81" spans="1:12" ht="29" x14ac:dyDescent="0.35">
      <c r="A81" s="7">
        <v>1</v>
      </c>
      <c r="B81" s="14" t="s">
        <v>187</v>
      </c>
      <c r="C81" s="9" t="s">
        <v>161</v>
      </c>
      <c r="D81" s="7">
        <v>1.5</v>
      </c>
      <c r="E81" s="7">
        <v>1.5</v>
      </c>
      <c r="F81" s="9" t="s">
        <v>122</v>
      </c>
      <c r="G81" s="7" t="s">
        <v>89</v>
      </c>
      <c r="H81" s="7">
        <f t="shared" ref="H81" si="35">I81+J81</f>
        <v>0</v>
      </c>
      <c r="I81" s="9">
        <v>0</v>
      </c>
      <c r="J81" s="9">
        <v>0</v>
      </c>
      <c r="K81" s="9">
        <v>0</v>
      </c>
      <c r="L81" s="7">
        <v>45</v>
      </c>
    </row>
    <row r="82" spans="1:12" x14ac:dyDescent="0.35">
      <c r="A82" s="82" t="s">
        <v>90</v>
      </c>
      <c r="B82" s="83"/>
      <c r="C82" s="86"/>
      <c r="D82" s="10">
        <f>SUM(D81)</f>
        <v>1.5</v>
      </c>
      <c r="E82" s="10">
        <f>SUM(E81)</f>
        <v>1.5</v>
      </c>
      <c r="F82" s="10" t="s">
        <v>91</v>
      </c>
      <c r="G82" s="10" t="s">
        <v>91</v>
      </c>
      <c r="H82" s="10">
        <f>SUM(I82:J82)</f>
        <v>0</v>
      </c>
      <c r="I82" s="10">
        <f t="shared" ref="I82" si="36">SUM(I79:I81)</f>
        <v>0</v>
      </c>
      <c r="J82" s="10">
        <f>SUM(J81)</f>
        <v>0</v>
      </c>
      <c r="K82" s="10">
        <f>SUM(K81)</f>
        <v>0</v>
      </c>
      <c r="L82" s="10">
        <f t="shared" ref="L82" si="37">SUM(L79:L81)</f>
        <v>45</v>
      </c>
    </row>
    <row r="83" spans="1:12" x14ac:dyDescent="0.35">
      <c r="A83" s="79" t="s">
        <v>92</v>
      </c>
      <c r="B83" s="80"/>
      <c r="C83" s="81"/>
      <c r="D83" s="1" t="s">
        <v>91</v>
      </c>
      <c r="E83" s="7">
        <f>E82</f>
        <v>1.5</v>
      </c>
      <c r="F83" s="7" t="s">
        <v>91</v>
      </c>
      <c r="G83" s="7" t="s">
        <v>91</v>
      </c>
      <c r="H83" s="12">
        <f t="shared" ref="H83:H84" si="38">SUM(I83:J83)</f>
        <v>0</v>
      </c>
      <c r="I83" s="7">
        <v>0</v>
      </c>
      <c r="J83" s="12">
        <f>SUMPRODUCT(ROUND(IF(IF(J81&gt;0,E81/(J81/H81*D81),0)*J81&gt;J81,J81,IF(J81&gt;0,E81/(J81/H81*D81),0)*J81),0))</f>
        <v>0</v>
      </c>
      <c r="K83" s="12">
        <f>SUMPRODUCT(ROUND(IF(K81&gt;0,E81/D81,0)*K81,0))</f>
        <v>0</v>
      </c>
      <c r="L83" s="7">
        <f t="shared" ref="L83" si="39">SUMIF($E81,"&gt;0",L81)</f>
        <v>45</v>
      </c>
    </row>
    <row r="84" spans="1:12" x14ac:dyDescent="0.35">
      <c r="A84" s="79" t="s">
        <v>93</v>
      </c>
      <c r="B84" s="80"/>
      <c r="C84" s="81"/>
      <c r="D84" s="7">
        <f>SUMIF(G81,"f",D81)</f>
        <v>0</v>
      </c>
      <c r="E84" s="7">
        <f>SUMIF(G81,"f",E81)</f>
        <v>0</v>
      </c>
      <c r="F84" s="7" t="s">
        <v>91</v>
      </c>
      <c r="G84" s="7" t="s">
        <v>91</v>
      </c>
      <c r="H84" s="7">
        <f t="shared" si="38"/>
        <v>0</v>
      </c>
      <c r="I84" s="7">
        <f>SUMIF($G81,"f",I81)</f>
        <v>0</v>
      </c>
      <c r="J84" s="7">
        <f t="shared" ref="J84:L84" si="40">SUMIF($G81,"f",J81)</f>
        <v>0</v>
      </c>
      <c r="K84" s="7">
        <f t="shared" si="40"/>
        <v>0</v>
      </c>
      <c r="L84" s="7">
        <f t="shared" si="40"/>
        <v>0</v>
      </c>
    </row>
    <row r="85" spans="1:12" x14ac:dyDescent="0.35">
      <c r="A85" s="82" t="s">
        <v>134</v>
      </c>
      <c r="B85" s="83"/>
      <c r="C85" s="86"/>
      <c r="D85" s="10">
        <f>D62+D70+D76+D82</f>
        <v>30</v>
      </c>
      <c r="E85" s="10">
        <f>E62+E70+E76+E82</f>
        <v>10</v>
      </c>
      <c r="F85" s="10" t="s">
        <v>91</v>
      </c>
      <c r="G85" s="10" t="s">
        <v>91</v>
      </c>
      <c r="H85" s="10">
        <f>H62+H70+H76+H82</f>
        <v>405</v>
      </c>
      <c r="I85" s="10">
        <f>I62+I70+I76+I82</f>
        <v>195</v>
      </c>
      <c r="J85" s="10">
        <f>J62+J70+J76+J82</f>
        <v>210</v>
      </c>
      <c r="K85" s="10">
        <f>K62+K70+K76+K82</f>
        <v>17</v>
      </c>
      <c r="L85" s="10">
        <f>L62+L70+L76+L82</f>
        <v>45</v>
      </c>
    </row>
    <row r="86" spans="1:12" x14ac:dyDescent="0.35">
      <c r="A86" s="82" t="s">
        <v>135</v>
      </c>
      <c r="B86" s="83"/>
      <c r="C86" s="86"/>
      <c r="D86" s="10">
        <f>D54+D85</f>
        <v>60</v>
      </c>
      <c r="E86" s="10">
        <f>E54+E85</f>
        <v>20.5</v>
      </c>
      <c r="F86" s="10" t="s">
        <v>91</v>
      </c>
      <c r="G86" s="10" t="s">
        <v>91</v>
      </c>
      <c r="H86" s="10">
        <f>H54+H85</f>
        <v>852</v>
      </c>
      <c r="I86" s="10">
        <f>I54+I85</f>
        <v>387</v>
      </c>
      <c r="J86" s="10">
        <f>J54+J85</f>
        <v>465</v>
      </c>
      <c r="K86" s="10">
        <f>K54+K85</f>
        <v>40</v>
      </c>
      <c r="L86" s="10">
        <f>L54+L85</f>
        <v>45</v>
      </c>
    </row>
    <row r="88" spans="1:12" x14ac:dyDescent="0.35">
      <c r="A88" s="4" t="s">
        <v>17</v>
      </c>
    </row>
    <row r="89" spans="1:12" ht="72" customHeight="1" x14ac:dyDescent="0.35">
      <c r="A89" s="96" t="s">
        <v>78</v>
      </c>
      <c r="B89" s="96" t="s">
        <v>79</v>
      </c>
      <c r="C89" s="98" t="s">
        <v>80</v>
      </c>
      <c r="D89" s="98" t="s">
        <v>81</v>
      </c>
      <c r="E89" s="100" t="s">
        <v>82</v>
      </c>
      <c r="F89" s="98" t="s">
        <v>83</v>
      </c>
      <c r="G89" s="100" t="s">
        <v>84</v>
      </c>
      <c r="H89" s="102" t="s">
        <v>85</v>
      </c>
      <c r="I89" s="103"/>
      <c r="J89" s="103"/>
      <c r="K89" s="104"/>
      <c r="L89" s="98" t="s">
        <v>146</v>
      </c>
    </row>
    <row r="90" spans="1:12" ht="72" customHeight="1" x14ac:dyDescent="0.35">
      <c r="A90" s="97"/>
      <c r="B90" s="97"/>
      <c r="C90" s="99"/>
      <c r="D90" s="99"/>
      <c r="E90" s="101"/>
      <c r="F90" s="99"/>
      <c r="G90" s="101"/>
      <c r="H90" s="5" t="s">
        <v>2</v>
      </c>
      <c r="I90" s="6" t="s">
        <v>3</v>
      </c>
      <c r="J90" s="6" t="s">
        <v>4</v>
      </c>
      <c r="K90" s="6" t="s">
        <v>121</v>
      </c>
      <c r="L90" s="99"/>
    </row>
    <row r="91" spans="1:12" x14ac:dyDescent="0.35">
      <c r="A91" s="82" t="s">
        <v>86</v>
      </c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</row>
    <row r="92" spans="1:12" x14ac:dyDescent="0.35">
      <c r="A92" s="82" t="s">
        <v>87</v>
      </c>
      <c r="B92" s="83"/>
      <c r="C92" s="83"/>
      <c r="D92" s="83"/>
      <c r="E92" s="83"/>
      <c r="F92" s="83"/>
      <c r="G92" s="83"/>
      <c r="H92" s="87"/>
      <c r="I92" s="87"/>
      <c r="J92" s="87"/>
      <c r="K92" s="87"/>
      <c r="L92" s="87"/>
    </row>
    <row r="93" spans="1:12" x14ac:dyDescent="0.35">
      <c r="A93" s="7">
        <v>1</v>
      </c>
      <c r="B93" s="8" t="s">
        <v>18</v>
      </c>
      <c r="C93" s="9" t="s">
        <v>162</v>
      </c>
      <c r="D93" s="9">
        <v>2</v>
      </c>
      <c r="E93" s="7">
        <v>0</v>
      </c>
      <c r="F93" s="9" t="s">
        <v>122</v>
      </c>
      <c r="G93" s="7" t="s">
        <v>88</v>
      </c>
      <c r="H93" s="7">
        <f t="shared" ref="H93:H94" si="41">I93+J93</f>
        <v>30</v>
      </c>
      <c r="I93" s="9">
        <v>0</v>
      </c>
      <c r="J93" s="9">
        <v>30</v>
      </c>
      <c r="K93" s="9">
        <v>1</v>
      </c>
      <c r="L93" s="7">
        <v>0</v>
      </c>
    </row>
    <row r="94" spans="1:12" x14ac:dyDescent="0.35">
      <c r="A94" s="7">
        <v>2</v>
      </c>
      <c r="B94" s="8" t="s">
        <v>39</v>
      </c>
      <c r="C94" s="9" t="s">
        <v>162</v>
      </c>
      <c r="D94" s="9">
        <v>0</v>
      </c>
      <c r="E94" s="7">
        <v>0</v>
      </c>
      <c r="F94" s="9" t="s">
        <v>122</v>
      </c>
      <c r="G94" s="7" t="s">
        <v>89</v>
      </c>
      <c r="H94" s="7">
        <f t="shared" si="41"/>
        <v>30</v>
      </c>
      <c r="I94" s="9">
        <v>0</v>
      </c>
      <c r="J94" s="9">
        <v>30</v>
      </c>
      <c r="K94" s="9">
        <v>0</v>
      </c>
      <c r="L94" s="7">
        <v>0</v>
      </c>
    </row>
    <row r="95" spans="1:12" x14ac:dyDescent="0.35">
      <c r="A95" s="92" t="s">
        <v>90</v>
      </c>
      <c r="B95" s="93"/>
      <c r="C95" s="94"/>
      <c r="D95" s="10">
        <f>SUM(D93:D94)</f>
        <v>2</v>
      </c>
      <c r="E95" s="10">
        <f>SUM(E93:E94)</f>
        <v>0</v>
      </c>
      <c r="F95" s="10" t="s">
        <v>91</v>
      </c>
      <c r="G95" s="10" t="s">
        <v>91</v>
      </c>
      <c r="H95" s="10">
        <f>SUM(I95:J95)</f>
        <v>60</v>
      </c>
      <c r="I95" s="10">
        <f t="shared" ref="I95:L95" si="42">SUM(I93:I94)</f>
        <v>0</v>
      </c>
      <c r="J95" s="10">
        <f t="shared" si="42"/>
        <v>60</v>
      </c>
      <c r="K95" s="10">
        <f t="shared" si="42"/>
        <v>1</v>
      </c>
      <c r="L95" s="10">
        <f t="shared" si="42"/>
        <v>0</v>
      </c>
    </row>
    <row r="96" spans="1:12" x14ac:dyDescent="0.35">
      <c r="A96" s="79" t="s">
        <v>92</v>
      </c>
      <c r="B96" s="80"/>
      <c r="C96" s="81"/>
      <c r="D96" s="1" t="s">
        <v>91</v>
      </c>
      <c r="E96" s="7">
        <f>E95</f>
        <v>0</v>
      </c>
      <c r="F96" s="7" t="s">
        <v>91</v>
      </c>
      <c r="G96" s="7" t="s">
        <v>91</v>
      </c>
      <c r="H96" s="12">
        <f t="shared" ref="H96:H97" si="43">SUM(I96:J96)</f>
        <v>0</v>
      </c>
      <c r="I96" s="7">
        <v>0</v>
      </c>
      <c r="J96" s="12">
        <v>0</v>
      </c>
      <c r="K96" s="12" cm="1">
        <f t="array" ref="K96">SUMPRODUCT(ROUND(IF(K93:K94&gt;0,E93:E94/D93:D94,0)*K93:K94,0))</f>
        <v>0</v>
      </c>
      <c r="L96" s="7">
        <f t="shared" ref="L96" si="44">SUMIF($E93:$E94,"&gt;0",L93:L94)</f>
        <v>0</v>
      </c>
    </row>
    <row r="97" spans="1:12" x14ac:dyDescent="0.35">
      <c r="A97" s="79" t="s">
        <v>93</v>
      </c>
      <c r="B97" s="80"/>
      <c r="C97" s="81"/>
      <c r="D97" s="7">
        <f>SUMIF(G93:G94,"f",D93:D94)</f>
        <v>2</v>
      </c>
      <c r="E97" s="7">
        <f>SUMIF(G93:G94,"f",E93:E94)</f>
        <v>0</v>
      </c>
      <c r="F97" s="7" t="s">
        <v>91</v>
      </c>
      <c r="G97" s="7" t="s">
        <v>91</v>
      </c>
      <c r="H97" s="7">
        <f t="shared" si="43"/>
        <v>30</v>
      </c>
      <c r="I97" s="7">
        <f t="shared" ref="I97:J97" si="45">SUMIF($G93:$G94,"f",I93:I94)</f>
        <v>0</v>
      </c>
      <c r="J97" s="7">
        <f t="shared" si="45"/>
        <v>30</v>
      </c>
      <c r="K97" s="7">
        <f>SUMIF($G93:$G94,"f",K93:K94)</f>
        <v>1</v>
      </c>
      <c r="L97" s="7">
        <f t="shared" ref="L97" si="46">SUMIF($G93:$G94,"f",L93:L94)</f>
        <v>0</v>
      </c>
    </row>
    <row r="98" spans="1:12" x14ac:dyDescent="0.35">
      <c r="A98" s="82" t="s">
        <v>95</v>
      </c>
      <c r="B98" s="83"/>
      <c r="C98" s="83"/>
      <c r="D98" s="83"/>
      <c r="E98" s="83"/>
      <c r="F98" s="83"/>
      <c r="G98" s="83"/>
      <c r="H98" s="83"/>
      <c r="I98" s="83"/>
      <c r="J98" s="83"/>
      <c r="K98" s="83"/>
      <c r="L98" s="83"/>
    </row>
    <row r="99" spans="1:12" x14ac:dyDescent="0.35">
      <c r="A99" s="7">
        <v>1</v>
      </c>
      <c r="B99" s="11" t="s">
        <v>53</v>
      </c>
      <c r="C99" s="9" t="s">
        <v>162</v>
      </c>
      <c r="D99" s="7">
        <v>4.5</v>
      </c>
      <c r="E99" s="7">
        <v>1</v>
      </c>
      <c r="F99" s="7" t="s">
        <v>123</v>
      </c>
      <c r="G99" s="9" t="s">
        <v>89</v>
      </c>
      <c r="H99" s="9">
        <f>I99+J99</f>
        <v>60</v>
      </c>
      <c r="I99" s="9">
        <v>30</v>
      </c>
      <c r="J99" s="9">
        <v>30</v>
      </c>
      <c r="K99" s="9">
        <v>4</v>
      </c>
      <c r="L99" s="7">
        <v>0</v>
      </c>
    </row>
    <row r="100" spans="1:12" x14ac:dyDescent="0.35">
      <c r="A100" s="7">
        <v>2</v>
      </c>
      <c r="B100" s="11" t="s">
        <v>40</v>
      </c>
      <c r="C100" s="9" t="s">
        <v>162</v>
      </c>
      <c r="D100" s="7">
        <v>6.5</v>
      </c>
      <c r="E100" s="7">
        <v>1.5</v>
      </c>
      <c r="F100" s="7" t="s">
        <v>123</v>
      </c>
      <c r="G100" s="9" t="s">
        <v>89</v>
      </c>
      <c r="H100" s="9">
        <f t="shared" ref="H100" si="47">I100+J100</f>
        <v>90</v>
      </c>
      <c r="I100" s="9">
        <v>45</v>
      </c>
      <c r="J100" s="9">
        <v>45</v>
      </c>
      <c r="K100" s="9">
        <v>4</v>
      </c>
      <c r="L100" s="7">
        <v>0</v>
      </c>
    </row>
    <row r="101" spans="1:12" x14ac:dyDescent="0.35">
      <c r="A101" s="7">
        <v>3</v>
      </c>
      <c r="B101" s="15" t="s">
        <v>52</v>
      </c>
      <c r="C101" s="9" t="s">
        <v>162</v>
      </c>
      <c r="D101" s="7">
        <v>4.5</v>
      </c>
      <c r="E101" s="7">
        <v>1</v>
      </c>
      <c r="F101" s="7" t="s">
        <v>123</v>
      </c>
      <c r="G101" s="9" t="s">
        <v>89</v>
      </c>
      <c r="H101" s="9">
        <f>I101+J101</f>
        <v>60</v>
      </c>
      <c r="I101" s="9">
        <v>30</v>
      </c>
      <c r="J101" s="9">
        <v>30</v>
      </c>
      <c r="K101" s="9">
        <v>4</v>
      </c>
      <c r="L101" s="7">
        <v>0</v>
      </c>
    </row>
    <row r="102" spans="1:12" x14ac:dyDescent="0.35">
      <c r="A102" s="7">
        <v>4</v>
      </c>
      <c r="B102" s="16" t="s">
        <v>76</v>
      </c>
      <c r="C102" s="9" t="s">
        <v>162</v>
      </c>
      <c r="D102" s="7">
        <v>4.5</v>
      </c>
      <c r="E102" s="7">
        <v>3</v>
      </c>
      <c r="F102" s="9" t="s">
        <v>122</v>
      </c>
      <c r="G102" s="9" t="s">
        <v>89</v>
      </c>
      <c r="H102" s="9">
        <f>I102+J102</f>
        <v>60</v>
      </c>
      <c r="I102" s="9">
        <v>15</v>
      </c>
      <c r="J102" s="9">
        <v>45</v>
      </c>
      <c r="K102" s="9">
        <v>2</v>
      </c>
      <c r="L102" s="7">
        <v>0</v>
      </c>
    </row>
    <row r="103" spans="1:12" x14ac:dyDescent="0.35">
      <c r="A103" s="82" t="s">
        <v>90</v>
      </c>
      <c r="B103" s="83"/>
      <c r="C103" s="86"/>
      <c r="D103" s="10">
        <f>SUM(D99:D102)</f>
        <v>20</v>
      </c>
      <c r="E103" s="10">
        <f>SUM(E99:E102)</f>
        <v>6.5</v>
      </c>
      <c r="F103" s="10" t="s">
        <v>91</v>
      </c>
      <c r="G103" s="10" t="s">
        <v>91</v>
      </c>
      <c r="H103" s="10">
        <f>SUM(I103:J103)</f>
        <v>270</v>
      </c>
      <c r="I103" s="10">
        <f>SUM(I99:I102)</f>
        <v>120</v>
      </c>
      <c r="J103" s="10">
        <f>SUM(J99:J102)</f>
        <v>150</v>
      </c>
      <c r="K103" s="10">
        <f>SUM(K99:K102)</f>
        <v>14</v>
      </c>
      <c r="L103" s="10">
        <f t="shared" ref="L103" si="48">SUM(L99:L102)</f>
        <v>0</v>
      </c>
    </row>
    <row r="104" spans="1:12" x14ac:dyDescent="0.35">
      <c r="A104" s="79" t="s">
        <v>92</v>
      </c>
      <c r="B104" s="80"/>
      <c r="C104" s="81"/>
      <c r="D104" s="1" t="s">
        <v>91</v>
      </c>
      <c r="E104" s="7">
        <f>E103</f>
        <v>6.5</v>
      </c>
      <c r="F104" s="7" t="s">
        <v>91</v>
      </c>
      <c r="G104" s="7" t="s">
        <v>91</v>
      </c>
      <c r="H104" s="12">
        <f t="shared" ref="H104" si="49">SUM(I104:J104)</f>
        <v>87</v>
      </c>
      <c r="I104" s="7">
        <v>0</v>
      </c>
      <c r="J104" s="12" cm="1">
        <f t="array" ref="J104">SUMPRODUCT(ROUND(IF(IF(J99:J102&gt;0,E99:E102/(J99:J102/H99:H102*D99:D102),0)*J99:J102&gt;J99:J102,J99:J102,IF(J99:J102&gt;0,E99:E102/(J99:J102/H99:H102*D99:D102),0)*J99:J102),0))</f>
        <v>87</v>
      </c>
      <c r="K104" s="12" cm="1">
        <f t="array" ref="K104">SUMPRODUCT(ROUND(IF(K99:K102&gt;0,E99:E102/D99:D102,0)*K99:K102,0))</f>
        <v>4</v>
      </c>
      <c r="L104" s="7">
        <f>SUMIF($E99:$E102,"&gt;0",L99:L102)</f>
        <v>0</v>
      </c>
    </row>
    <row r="105" spans="1:12" x14ac:dyDescent="0.35">
      <c r="A105" s="79" t="s">
        <v>93</v>
      </c>
      <c r="B105" s="80"/>
      <c r="C105" s="81"/>
      <c r="D105" s="7">
        <f>SUMIF(G99:G102,"f",D99:D102)</f>
        <v>0</v>
      </c>
      <c r="E105" s="7">
        <f>SUMIF(G99:G102,"f",E99:E102)</f>
        <v>0</v>
      </c>
      <c r="F105" s="7" t="s">
        <v>91</v>
      </c>
      <c r="G105" s="7" t="s">
        <v>91</v>
      </c>
      <c r="H105" s="7">
        <f t="shared" ref="H105:J105" si="50">SUMIF($G99:$G102,"f",H99:H102)</f>
        <v>0</v>
      </c>
      <c r="I105" s="7">
        <f t="shared" si="50"/>
        <v>0</v>
      </c>
      <c r="J105" s="7">
        <f t="shared" si="50"/>
        <v>0</v>
      </c>
      <c r="K105" s="7">
        <f>SUMIF($G99:$G102,"f",K99:K102)</f>
        <v>0</v>
      </c>
      <c r="L105" s="7">
        <f>SUMIF($G99:$G102,"f",L99:L102)</f>
        <v>0</v>
      </c>
    </row>
    <row r="106" spans="1:12" x14ac:dyDescent="0.35">
      <c r="A106" s="88" t="s">
        <v>179</v>
      </c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9"/>
    </row>
    <row r="107" spans="1:12" x14ac:dyDescent="0.35">
      <c r="A107" s="7">
        <v>1</v>
      </c>
      <c r="B107" s="16" t="s">
        <v>38</v>
      </c>
      <c r="C107" s="9" t="s">
        <v>162</v>
      </c>
      <c r="D107" s="7">
        <v>2</v>
      </c>
      <c r="E107" s="7">
        <v>0.5</v>
      </c>
      <c r="F107" s="9" t="s">
        <v>122</v>
      </c>
      <c r="G107" s="7" t="s">
        <v>89</v>
      </c>
      <c r="H107" s="7">
        <f>I107+J107</f>
        <v>30</v>
      </c>
      <c r="I107" s="9">
        <v>15</v>
      </c>
      <c r="J107" s="9">
        <v>15</v>
      </c>
      <c r="K107" s="9">
        <v>2</v>
      </c>
      <c r="L107" s="7">
        <v>0</v>
      </c>
    </row>
    <row r="108" spans="1:12" x14ac:dyDescent="0.35">
      <c r="A108" s="82" t="s">
        <v>90</v>
      </c>
      <c r="B108" s="83"/>
      <c r="C108" s="86"/>
      <c r="D108" s="10">
        <f>SUM(D107:D107)</f>
        <v>2</v>
      </c>
      <c r="E108" s="10">
        <f>SUM(E107:E107)</f>
        <v>0.5</v>
      </c>
      <c r="F108" s="10" t="s">
        <v>91</v>
      </c>
      <c r="G108" s="10" t="s">
        <v>91</v>
      </c>
      <c r="H108" s="10">
        <f>SUM(I108:J108)</f>
        <v>30</v>
      </c>
      <c r="I108" s="10">
        <f>SUM(I107:I107)</f>
        <v>15</v>
      </c>
      <c r="J108" s="10">
        <f>SUM(J107:J107)</f>
        <v>15</v>
      </c>
      <c r="K108" s="10">
        <f>SUM(K107:K107)</f>
        <v>2</v>
      </c>
      <c r="L108" s="10">
        <f>SUM(L107:L107)</f>
        <v>0</v>
      </c>
    </row>
    <row r="109" spans="1:12" x14ac:dyDescent="0.35">
      <c r="A109" s="79" t="s">
        <v>92</v>
      </c>
      <c r="B109" s="80"/>
      <c r="C109" s="81"/>
      <c r="D109" s="1" t="s">
        <v>91</v>
      </c>
      <c r="E109" s="7">
        <f>E108</f>
        <v>0.5</v>
      </c>
      <c r="F109" s="7" t="s">
        <v>91</v>
      </c>
      <c r="G109" s="7" t="s">
        <v>91</v>
      </c>
      <c r="H109" s="12">
        <f t="shared" ref="H109" si="51">SUM(I109:J109)</f>
        <v>8</v>
      </c>
      <c r="I109" s="7">
        <v>0</v>
      </c>
      <c r="J109" s="12" cm="1">
        <f t="array" ref="J109">SUMPRODUCT(ROUND(IF(IF(J107:J107&gt;0,E107:E107/(J107:J107/H107:H107*D107:D107),0)*J107:J107&gt;J107:J107,J107:J107,IF(J107:J107&gt;0,E107:E107/(J107:J107/H107:H107*D107:D107),0)*J107:J107),0))</f>
        <v>8</v>
      </c>
      <c r="K109" s="12">
        <f>SUMPRODUCT(ROUND(IF(K107&gt;0,E107/D107,0)*K107,0))</f>
        <v>1</v>
      </c>
      <c r="L109" s="7">
        <f>SUMIF($E107:$E107,"&gt;0",L107:L107)</f>
        <v>0</v>
      </c>
    </row>
    <row r="110" spans="1:12" x14ac:dyDescent="0.35">
      <c r="A110" s="79" t="s">
        <v>93</v>
      </c>
      <c r="B110" s="80"/>
      <c r="C110" s="81"/>
      <c r="D110" s="7">
        <f>SUMIF(G107:G107,"f",D107:D107)</f>
        <v>0</v>
      </c>
      <c r="E110" s="7">
        <f>SUMIF(G107:G107,"f",E107:E107)</f>
        <v>0</v>
      </c>
      <c r="F110" s="7" t="s">
        <v>91</v>
      </c>
      <c r="G110" s="7" t="s">
        <v>91</v>
      </c>
      <c r="H110" s="7">
        <f>SUMIF($G107:$G107,"f",H107:H107)</f>
        <v>0</v>
      </c>
      <c r="I110" s="7">
        <f>SUMIF($G107:$G107,"f",I107:I107)</f>
        <v>0</v>
      </c>
      <c r="J110" s="7">
        <f>SUMIF($G107:$G107,"f",J107:J107)</f>
        <v>0</v>
      </c>
      <c r="K110" s="7">
        <f>SUMIF($G107:$G107,"f",K107:K107)</f>
        <v>0</v>
      </c>
      <c r="L110" s="7">
        <f>SUMIF($G107:$G107,"f",L107:L107)</f>
        <v>0</v>
      </c>
    </row>
    <row r="111" spans="1:12" x14ac:dyDescent="0.35">
      <c r="A111" s="88" t="s">
        <v>178</v>
      </c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9"/>
    </row>
    <row r="112" spans="1:12" x14ac:dyDescent="0.35">
      <c r="A112" s="7">
        <v>1</v>
      </c>
      <c r="B112" s="17" t="s">
        <v>65</v>
      </c>
      <c r="C112" s="9" t="s">
        <v>162</v>
      </c>
      <c r="D112" s="7">
        <v>3</v>
      </c>
      <c r="E112" s="7">
        <v>2</v>
      </c>
      <c r="F112" s="9" t="s">
        <v>122</v>
      </c>
      <c r="G112" s="7" t="s">
        <v>89</v>
      </c>
      <c r="H112" s="7">
        <f t="shared" ref="H112" si="52">I112+J112</f>
        <v>45</v>
      </c>
      <c r="I112" s="9">
        <v>15</v>
      </c>
      <c r="J112" s="9">
        <v>30</v>
      </c>
      <c r="K112" s="9">
        <v>2</v>
      </c>
      <c r="L112" s="7">
        <v>0</v>
      </c>
    </row>
    <row r="113" spans="1:12" x14ac:dyDescent="0.35">
      <c r="A113" s="82" t="s">
        <v>90</v>
      </c>
      <c r="B113" s="83"/>
      <c r="C113" s="86"/>
      <c r="D113" s="10">
        <f>SUM(D112:D112)</f>
        <v>3</v>
      </c>
      <c r="E113" s="10">
        <f>SUM(E112:E112)</f>
        <v>2</v>
      </c>
      <c r="F113" s="10" t="s">
        <v>91</v>
      </c>
      <c r="G113" s="10" t="s">
        <v>91</v>
      </c>
      <c r="H113" s="10">
        <f>SUM(I113:J113)</f>
        <v>45</v>
      </c>
      <c r="I113" s="10">
        <f>SUM(I112:I112)</f>
        <v>15</v>
      </c>
      <c r="J113" s="10">
        <f>SUM(J112:J112)</f>
        <v>30</v>
      </c>
      <c r="K113" s="10">
        <f>SUM(K112:K112)</f>
        <v>2</v>
      </c>
      <c r="L113" s="10">
        <f>SUM(L112:L112)</f>
        <v>0</v>
      </c>
    </row>
    <row r="114" spans="1:12" x14ac:dyDescent="0.35">
      <c r="A114" s="79" t="s">
        <v>92</v>
      </c>
      <c r="B114" s="80"/>
      <c r="C114" s="81"/>
      <c r="D114" s="1" t="s">
        <v>91</v>
      </c>
      <c r="E114" s="7">
        <f>E113</f>
        <v>2</v>
      </c>
      <c r="F114" s="7" t="s">
        <v>91</v>
      </c>
      <c r="G114" s="7" t="s">
        <v>91</v>
      </c>
      <c r="H114" s="12">
        <f t="shared" ref="H114" si="53">SUM(I114:J114)</f>
        <v>30</v>
      </c>
      <c r="I114" s="7">
        <v>0</v>
      </c>
      <c r="J114" s="12" cm="1">
        <f t="array" ref="J114">SUMPRODUCT(ROUND(IF(IF(J112:J112&gt;0,E112:E112/(J112:J112/H112:H112*D112:D112),0)*J112:J112&gt;J112:J112,J112:J112,IF(J112:J112&gt;0,E112:E112/(J112:J112/H112:H112*D112:D112),0)*J112:J112),0))</f>
        <v>30</v>
      </c>
      <c r="K114" s="12">
        <f>SUMPRODUCT(ROUND(IF(K112&gt;0,E112/D112,0)*K112,0))</f>
        <v>1</v>
      </c>
      <c r="L114" s="7">
        <f>SUMIF($E112:$E112,"&gt;0",L112:L112)</f>
        <v>0</v>
      </c>
    </row>
    <row r="115" spans="1:12" x14ac:dyDescent="0.35">
      <c r="A115" s="79" t="s">
        <v>93</v>
      </c>
      <c r="B115" s="80"/>
      <c r="C115" s="81"/>
      <c r="D115" s="7">
        <f>SUMIF(G112:G112,"f",D112:D112)</f>
        <v>0</v>
      </c>
      <c r="E115" s="7">
        <f>SUMIF(G112:G112,"f",E112:E112)</f>
        <v>0</v>
      </c>
      <c r="F115" s="7" t="s">
        <v>91</v>
      </c>
      <c r="G115" s="7" t="s">
        <v>91</v>
      </c>
      <c r="H115" s="7">
        <f>SUMIF($G112:$G112,"f",H112:H112)</f>
        <v>0</v>
      </c>
      <c r="I115" s="7">
        <f>SUMIF($G112:$G112,"f",I112:I112)</f>
        <v>0</v>
      </c>
      <c r="J115" s="7">
        <f>SUMIF($G112:$G112,"f",J112:J112)</f>
        <v>0</v>
      </c>
      <c r="K115" s="7">
        <f>SUMIF($G112:$G112,"f",K112:K112)</f>
        <v>0</v>
      </c>
      <c r="L115" s="7">
        <f>SUMIF($G112:$G112,"f",L112:L112)</f>
        <v>0</v>
      </c>
    </row>
    <row r="116" spans="1:12" x14ac:dyDescent="0.35">
      <c r="A116" s="82" t="s">
        <v>97</v>
      </c>
      <c r="B116" s="83"/>
      <c r="C116" s="83"/>
      <c r="D116" s="83"/>
      <c r="E116" s="83"/>
      <c r="F116" s="83"/>
      <c r="G116" s="83"/>
      <c r="H116" s="83"/>
      <c r="I116" s="83"/>
      <c r="J116" s="83"/>
      <c r="K116" s="83"/>
      <c r="L116" s="83"/>
    </row>
    <row r="117" spans="1:12" x14ac:dyDescent="0.35">
      <c r="A117" s="84" t="s">
        <v>176</v>
      </c>
      <c r="B117" s="85"/>
      <c r="C117" s="85"/>
      <c r="D117" s="85"/>
      <c r="E117" s="85"/>
      <c r="F117" s="85"/>
      <c r="G117" s="85"/>
      <c r="H117" s="85"/>
      <c r="I117" s="85"/>
      <c r="J117" s="85"/>
      <c r="K117" s="85"/>
      <c r="L117" s="85"/>
    </row>
    <row r="118" spans="1:12" x14ac:dyDescent="0.35">
      <c r="A118" s="7">
        <v>1</v>
      </c>
      <c r="B118" s="18" t="s">
        <v>72</v>
      </c>
      <c r="C118" s="9" t="s">
        <v>162</v>
      </c>
      <c r="D118" s="19">
        <v>3</v>
      </c>
      <c r="E118" s="19">
        <v>3</v>
      </c>
      <c r="F118" s="9" t="s">
        <v>122</v>
      </c>
      <c r="G118" s="19" t="s">
        <v>89</v>
      </c>
      <c r="H118" s="19">
        <f>I118+J118</f>
        <v>45</v>
      </c>
      <c r="I118" s="20">
        <v>0</v>
      </c>
      <c r="J118" s="20">
        <v>45</v>
      </c>
      <c r="K118" s="20">
        <v>2</v>
      </c>
      <c r="L118" s="19">
        <v>0</v>
      </c>
    </row>
    <row r="119" spans="1:12" x14ac:dyDescent="0.35">
      <c r="A119" s="82" t="s">
        <v>90</v>
      </c>
      <c r="B119" s="83"/>
      <c r="C119" s="86"/>
      <c r="D119" s="10">
        <f>SUM(D118)</f>
        <v>3</v>
      </c>
      <c r="E119" s="10">
        <f>SUM(E118)</f>
        <v>3</v>
      </c>
      <c r="F119" s="10" t="s">
        <v>91</v>
      </c>
      <c r="G119" s="10" t="s">
        <v>91</v>
      </c>
      <c r="H119" s="10">
        <f>SUM(I119:J119)</f>
        <v>45</v>
      </c>
      <c r="I119" s="10">
        <f t="shared" ref="I119" si="54">SUM(I116:I118)</f>
        <v>0</v>
      </c>
      <c r="J119" s="10">
        <f>SUM(J118)</f>
        <v>45</v>
      </c>
      <c r="K119" s="10">
        <f>SUM(K118)</f>
        <v>2</v>
      </c>
      <c r="L119" s="10">
        <f t="shared" ref="L119" si="55">SUM(L116:L118)</f>
        <v>0</v>
      </c>
    </row>
    <row r="120" spans="1:12" x14ac:dyDescent="0.35">
      <c r="A120" s="79" t="s">
        <v>92</v>
      </c>
      <c r="B120" s="80"/>
      <c r="C120" s="81"/>
      <c r="D120" s="1" t="s">
        <v>91</v>
      </c>
      <c r="E120" s="7">
        <f>E119</f>
        <v>3</v>
      </c>
      <c r="F120" s="7" t="s">
        <v>91</v>
      </c>
      <c r="G120" s="7" t="s">
        <v>91</v>
      </c>
      <c r="H120" s="12">
        <f t="shared" ref="H120:H121" si="56">SUM(I120:J120)</f>
        <v>45</v>
      </c>
      <c r="I120" s="7">
        <v>0</v>
      </c>
      <c r="J120" s="12">
        <f>SUMPRODUCT(ROUND(IF(IF(J118&gt;0,E118/(J118/H118*D118),0)*J118&gt;J118,J118,IF(J118&gt;0,E118/(J118/H118*D118),0)*J118),0))</f>
        <v>45</v>
      </c>
      <c r="K120" s="12">
        <f>SUMPRODUCT(ROUND(IF(K118&gt;0,E118/D118,0)*K118,0))</f>
        <v>2</v>
      </c>
      <c r="L120" s="7">
        <f t="shared" ref="L120" si="57">SUMIF($E118,"&gt;0",L118)</f>
        <v>0</v>
      </c>
    </row>
    <row r="121" spans="1:12" x14ac:dyDescent="0.35">
      <c r="A121" s="79" t="s">
        <v>93</v>
      </c>
      <c r="B121" s="80"/>
      <c r="C121" s="81"/>
      <c r="D121" s="7">
        <f>SUMIF(G118,"f",D118)</f>
        <v>0</v>
      </c>
      <c r="E121" s="7">
        <f>SUMIF(G118,"f",E118)</f>
        <v>0</v>
      </c>
      <c r="F121" s="7" t="s">
        <v>91</v>
      </c>
      <c r="G121" s="7" t="s">
        <v>91</v>
      </c>
      <c r="H121" s="7">
        <f t="shared" si="56"/>
        <v>0</v>
      </c>
      <c r="I121" s="7">
        <f>SUMIF($G118,"f",I118)</f>
        <v>0</v>
      </c>
      <c r="J121" s="7">
        <f t="shared" ref="J121:L121" si="58">SUMIF($G118,"f",J118)</f>
        <v>0</v>
      </c>
      <c r="K121" s="7">
        <f t="shared" si="58"/>
        <v>0</v>
      </c>
      <c r="L121" s="7">
        <f t="shared" si="58"/>
        <v>0</v>
      </c>
    </row>
    <row r="122" spans="1:12" x14ac:dyDescent="0.35">
      <c r="A122" s="82" t="s">
        <v>136</v>
      </c>
      <c r="B122" s="83"/>
      <c r="C122" s="86"/>
      <c r="D122" s="10">
        <f>D95+D103+D108+D113+D119</f>
        <v>30</v>
      </c>
      <c r="E122" s="10">
        <f>E95+E103+E108+E113+E119</f>
        <v>12</v>
      </c>
      <c r="F122" s="10" t="s">
        <v>91</v>
      </c>
      <c r="G122" s="10" t="s">
        <v>91</v>
      </c>
      <c r="H122" s="10">
        <f>H95+H103+H108+H113+H119</f>
        <v>450</v>
      </c>
      <c r="I122" s="10">
        <f>I95+I103+I108+I113+I119</f>
        <v>150</v>
      </c>
      <c r="J122" s="10">
        <f>J95+J103+J108+J113+J119</f>
        <v>300</v>
      </c>
      <c r="K122" s="10">
        <f>K95+K103+K108+K113+K119</f>
        <v>21</v>
      </c>
      <c r="L122" s="10">
        <f>L95+L103+L108+L113+L119</f>
        <v>0</v>
      </c>
    </row>
    <row r="124" spans="1:12" x14ac:dyDescent="0.35">
      <c r="A124" s="4" t="s">
        <v>23</v>
      </c>
    </row>
    <row r="125" spans="1:12" ht="72" customHeight="1" x14ac:dyDescent="0.35">
      <c r="A125" s="96" t="s">
        <v>78</v>
      </c>
      <c r="B125" s="96" t="s">
        <v>79</v>
      </c>
      <c r="C125" s="98" t="s">
        <v>80</v>
      </c>
      <c r="D125" s="98" t="s">
        <v>81</v>
      </c>
      <c r="E125" s="100" t="s">
        <v>82</v>
      </c>
      <c r="F125" s="98" t="s">
        <v>83</v>
      </c>
      <c r="G125" s="100" t="s">
        <v>84</v>
      </c>
      <c r="H125" s="102" t="s">
        <v>85</v>
      </c>
      <c r="I125" s="103"/>
      <c r="J125" s="103"/>
      <c r="K125" s="104"/>
      <c r="L125" s="98" t="s">
        <v>146</v>
      </c>
    </row>
    <row r="126" spans="1:12" ht="72" customHeight="1" x14ac:dyDescent="0.35">
      <c r="A126" s="97"/>
      <c r="B126" s="97"/>
      <c r="C126" s="99"/>
      <c r="D126" s="99"/>
      <c r="E126" s="101"/>
      <c r="F126" s="99"/>
      <c r="G126" s="101"/>
      <c r="H126" s="5" t="s">
        <v>2</v>
      </c>
      <c r="I126" s="6" t="s">
        <v>3</v>
      </c>
      <c r="J126" s="6" t="s">
        <v>4</v>
      </c>
      <c r="K126" s="6" t="s">
        <v>121</v>
      </c>
      <c r="L126" s="99"/>
    </row>
    <row r="127" spans="1:12" x14ac:dyDescent="0.35">
      <c r="A127" s="82" t="s">
        <v>86</v>
      </c>
      <c r="B127" s="83"/>
      <c r="C127" s="83"/>
      <c r="D127" s="83"/>
      <c r="E127" s="83"/>
      <c r="F127" s="83"/>
      <c r="G127" s="83"/>
      <c r="H127" s="83"/>
      <c r="I127" s="83"/>
      <c r="J127" s="83"/>
      <c r="K127" s="83"/>
      <c r="L127" s="83"/>
    </row>
    <row r="128" spans="1:12" x14ac:dyDescent="0.35">
      <c r="A128" s="82" t="s">
        <v>87</v>
      </c>
      <c r="B128" s="83"/>
      <c r="C128" s="83"/>
      <c r="D128" s="83"/>
      <c r="E128" s="83"/>
      <c r="F128" s="83"/>
      <c r="G128" s="83"/>
      <c r="H128" s="87"/>
      <c r="I128" s="87"/>
      <c r="J128" s="87"/>
      <c r="K128" s="87"/>
      <c r="L128" s="87"/>
    </row>
    <row r="129" spans="1:12" x14ac:dyDescent="0.35">
      <c r="A129" s="7">
        <v>1</v>
      </c>
      <c r="B129" s="8" t="s">
        <v>24</v>
      </c>
      <c r="C129" s="9" t="s">
        <v>163</v>
      </c>
      <c r="D129" s="9">
        <v>2</v>
      </c>
      <c r="E129" s="7">
        <v>0</v>
      </c>
      <c r="F129" s="9" t="s">
        <v>122</v>
      </c>
      <c r="G129" s="7" t="s">
        <v>88</v>
      </c>
      <c r="H129" s="7">
        <f t="shared" ref="H129:H130" si="59">I129+J129</f>
        <v>30</v>
      </c>
      <c r="I129" s="9">
        <v>0</v>
      </c>
      <c r="J129" s="9">
        <v>30</v>
      </c>
      <c r="K129" s="9">
        <v>1</v>
      </c>
      <c r="L129" s="7">
        <v>0</v>
      </c>
    </row>
    <row r="130" spans="1:12" x14ac:dyDescent="0.35">
      <c r="A130" s="7">
        <v>2</v>
      </c>
      <c r="B130" s="8" t="s">
        <v>25</v>
      </c>
      <c r="C130" s="9" t="s">
        <v>163</v>
      </c>
      <c r="D130" s="9">
        <v>0</v>
      </c>
      <c r="E130" s="7">
        <v>0</v>
      </c>
      <c r="F130" s="9" t="s">
        <v>122</v>
      </c>
      <c r="G130" s="7" t="s">
        <v>89</v>
      </c>
      <c r="H130" s="7">
        <f t="shared" si="59"/>
        <v>30</v>
      </c>
      <c r="I130" s="9">
        <v>0</v>
      </c>
      <c r="J130" s="9">
        <v>30</v>
      </c>
      <c r="K130" s="9">
        <v>0</v>
      </c>
      <c r="L130" s="7">
        <v>0</v>
      </c>
    </row>
    <row r="131" spans="1:12" x14ac:dyDescent="0.35">
      <c r="A131" s="92" t="s">
        <v>90</v>
      </c>
      <c r="B131" s="93"/>
      <c r="C131" s="94"/>
      <c r="D131" s="10">
        <f>SUM(D129:D130)</f>
        <v>2</v>
      </c>
      <c r="E131" s="10">
        <f>SUM(E129:E130)</f>
        <v>0</v>
      </c>
      <c r="F131" s="10" t="s">
        <v>91</v>
      </c>
      <c r="G131" s="10" t="s">
        <v>91</v>
      </c>
      <c r="H131" s="10">
        <f>SUM(I131:J131)</f>
        <v>60</v>
      </c>
      <c r="I131" s="10">
        <f t="shared" ref="I131:L131" si="60">SUM(I129:I130)</f>
        <v>0</v>
      </c>
      <c r="J131" s="10">
        <f t="shared" si="60"/>
        <v>60</v>
      </c>
      <c r="K131" s="10">
        <f t="shared" si="60"/>
        <v>1</v>
      </c>
      <c r="L131" s="10">
        <f t="shared" si="60"/>
        <v>0</v>
      </c>
    </row>
    <row r="132" spans="1:12" x14ac:dyDescent="0.35">
      <c r="A132" s="79" t="s">
        <v>92</v>
      </c>
      <c r="B132" s="80"/>
      <c r="C132" s="81"/>
      <c r="D132" s="1" t="s">
        <v>91</v>
      </c>
      <c r="E132" s="7">
        <f>E131</f>
        <v>0</v>
      </c>
      <c r="F132" s="7" t="s">
        <v>91</v>
      </c>
      <c r="G132" s="7" t="s">
        <v>91</v>
      </c>
      <c r="H132" s="12">
        <f t="shared" ref="H132:H133" si="61">SUM(I132:J132)</f>
        <v>0</v>
      </c>
      <c r="I132" s="7">
        <v>0</v>
      </c>
      <c r="J132" s="12">
        <v>0</v>
      </c>
      <c r="K132" s="12" cm="1">
        <f t="array" ref="K132">SUMPRODUCT(ROUND(IF(K129:K130&gt;0,E129:E130/D129:D130,0)*K129:K130,0))</f>
        <v>0</v>
      </c>
      <c r="L132" s="7">
        <f t="shared" ref="L132" si="62">SUMIF($E129:$E130,"&gt;0",L129:L130)</f>
        <v>0</v>
      </c>
    </row>
    <row r="133" spans="1:12" x14ac:dyDescent="0.35">
      <c r="A133" s="79" t="s">
        <v>93</v>
      </c>
      <c r="B133" s="80"/>
      <c r="C133" s="81"/>
      <c r="D133" s="7">
        <f>SUMIF(G129:G130,"f",D129:D130)</f>
        <v>2</v>
      </c>
      <c r="E133" s="7">
        <f>SUMIF(G129:G130,"f",E129:E130)</f>
        <v>0</v>
      </c>
      <c r="F133" s="7" t="s">
        <v>91</v>
      </c>
      <c r="G133" s="7" t="s">
        <v>91</v>
      </c>
      <c r="H133" s="7">
        <f t="shared" si="61"/>
        <v>30</v>
      </c>
      <c r="I133" s="7">
        <f t="shared" ref="I133:J133" si="63">SUMIF($G129:$G130,"f",I129:I130)</f>
        <v>0</v>
      </c>
      <c r="J133" s="7">
        <f t="shared" si="63"/>
        <v>30</v>
      </c>
      <c r="K133" s="7">
        <f>SUMIF($G129:$G130,"f",K129:K130)</f>
        <v>1</v>
      </c>
      <c r="L133" s="7">
        <f t="shared" ref="L133" si="64">SUMIF($G129:$G130,"f",L129:L130)</f>
        <v>0</v>
      </c>
    </row>
    <row r="134" spans="1:12" x14ac:dyDescent="0.35">
      <c r="A134" s="82" t="s">
        <v>95</v>
      </c>
      <c r="B134" s="83"/>
      <c r="C134" s="83"/>
      <c r="D134" s="83"/>
      <c r="E134" s="83"/>
      <c r="F134" s="83"/>
      <c r="G134" s="83"/>
      <c r="H134" s="83"/>
      <c r="I134" s="83"/>
      <c r="J134" s="83"/>
      <c r="K134" s="83"/>
      <c r="L134" s="83"/>
    </row>
    <row r="135" spans="1:12" x14ac:dyDescent="0.35">
      <c r="A135" s="7">
        <v>1</v>
      </c>
      <c r="B135" s="16" t="s">
        <v>42</v>
      </c>
      <c r="C135" s="9" t="s">
        <v>163</v>
      </c>
      <c r="D135" s="7">
        <v>5</v>
      </c>
      <c r="E135" s="7">
        <v>1.5</v>
      </c>
      <c r="F135" s="7" t="s">
        <v>123</v>
      </c>
      <c r="G135" s="9" t="s">
        <v>89</v>
      </c>
      <c r="H135" s="9">
        <f>I135+J135</f>
        <v>60</v>
      </c>
      <c r="I135" s="9">
        <v>30</v>
      </c>
      <c r="J135" s="9">
        <v>30</v>
      </c>
      <c r="K135" s="9">
        <v>4</v>
      </c>
      <c r="L135" s="7">
        <v>0</v>
      </c>
    </row>
    <row r="136" spans="1:12" x14ac:dyDescent="0.35">
      <c r="A136" s="7">
        <v>2</v>
      </c>
      <c r="B136" s="16" t="s">
        <v>77</v>
      </c>
      <c r="C136" s="9" t="s">
        <v>163</v>
      </c>
      <c r="D136" s="7">
        <v>4.5</v>
      </c>
      <c r="E136" s="7">
        <v>1</v>
      </c>
      <c r="F136" s="7" t="s">
        <v>123</v>
      </c>
      <c r="G136" s="9" t="s">
        <v>89</v>
      </c>
      <c r="H136" s="9">
        <f>I136+J136</f>
        <v>60</v>
      </c>
      <c r="I136" s="9">
        <v>30</v>
      </c>
      <c r="J136" s="9">
        <v>30</v>
      </c>
      <c r="K136" s="9">
        <v>4</v>
      </c>
      <c r="L136" s="7">
        <v>0</v>
      </c>
    </row>
    <row r="137" spans="1:12" x14ac:dyDescent="0.35">
      <c r="A137" s="82" t="s">
        <v>90</v>
      </c>
      <c r="B137" s="83"/>
      <c r="C137" s="86"/>
      <c r="D137" s="10">
        <f>SUM(D135:D136)</f>
        <v>9.5</v>
      </c>
      <c r="E137" s="10">
        <f>SUM(E135:E136)</f>
        <v>2.5</v>
      </c>
      <c r="F137" s="10" t="s">
        <v>91</v>
      </c>
      <c r="G137" s="10" t="s">
        <v>91</v>
      </c>
      <c r="H137" s="10">
        <f>SUM(H135:H136)</f>
        <v>120</v>
      </c>
      <c r="I137" s="10">
        <f>SUM(I135:I136)</f>
        <v>60</v>
      </c>
      <c r="J137" s="10">
        <f>SUM(J135:J136)</f>
        <v>60</v>
      </c>
      <c r="K137" s="10">
        <f>SUM(K135:K136)</f>
        <v>8</v>
      </c>
      <c r="L137" s="10">
        <f>SUM(L135:L136)</f>
        <v>0</v>
      </c>
    </row>
    <row r="138" spans="1:12" x14ac:dyDescent="0.35">
      <c r="A138" s="79" t="s">
        <v>92</v>
      </c>
      <c r="B138" s="80"/>
      <c r="C138" s="81"/>
      <c r="D138" s="1" t="s">
        <v>91</v>
      </c>
      <c r="E138" s="7">
        <f>E137</f>
        <v>2.5</v>
      </c>
      <c r="F138" s="7" t="s">
        <v>91</v>
      </c>
      <c r="G138" s="7" t="s">
        <v>91</v>
      </c>
      <c r="H138" s="12">
        <f>SUM(I138:J138)</f>
        <v>31</v>
      </c>
      <c r="I138" s="7">
        <v>0</v>
      </c>
      <c r="J138" s="12" cm="1">
        <f t="array" ref="J138">SUMPRODUCT(ROUND(IF(IF(D135:D136&gt;0,IF(J135:J136&gt;0,E135:E136/(J135:J136/H135:H136*D135:D136),0),0)*J135:J136&gt;J135:J136,J135:J136,IF(D135:D136&gt;0,IF(J135:J136&gt;0,E135:E136/(J135:J136/H135:H136*D135:D136),0),0)*J135:J136),0))</f>
        <v>31</v>
      </c>
      <c r="K138" s="12" cm="1">
        <f t="array" ref="K138">SUMPRODUCT(ROUND(IF(D135:D136&gt;0,E135:E136/D135:D136,0)*K135:K136,0))</f>
        <v>2</v>
      </c>
      <c r="L138" s="7">
        <f>SUMIF($E135:$E136,"&gt;0",L135:L136)</f>
        <v>0</v>
      </c>
    </row>
    <row r="139" spans="1:12" x14ac:dyDescent="0.35">
      <c r="A139" s="79" t="s">
        <v>93</v>
      </c>
      <c r="B139" s="80"/>
      <c r="C139" s="81"/>
      <c r="D139" s="7">
        <f>SUMIF(G135:G136,"f",D135:D136)</f>
        <v>0</v>
      </c>
      <c r="E139" s="7">
        <f>SUMIF(G135:G136,"f",E135:E136)</f>
        <v>0</v>
      </c>
      <c r="F139" s="7" t="s">
        <v>91</v>
      </c>
      <c r="G139" s="7" t="s">
        <v>91</v>
      </c>
      <c r="H139" s="7">
        <f>SUMIF($G135:$G136,"f",H135:H136)</f>
        <v>0</v>
      </c>
      <c r="I139" s="7">
        <f>SUMIF($G135:$G136,"f",I135:I136)</f>
        <v>0</v>
      </c>
      <c r="J139" s="7">
        <f>SUMIF($G135:$G136,"f",J135:J136)</f>
        <v>0</v>
      </c>
      <c r="K139" s="7">
        <f>SUMIF($G135:$G136,"f",K135:K136)</f>
        <v>0</v>
      </c>
      <c r="L139" s="7">
        <f>SUMIF($G135:$G136,"f",L135:L136)</f>
        <v>0</v>
      </c>
    </row>
    <row r="140" spans="1:12" x14ac:dyDescent="0.35">
      <c r="A140" s="82" t="s">
        <v>184</v>
      </c>
      <c r="B140" s="83"/>
      <c r="C140" s="83"/>
      <c r="D140" s="83"/>
      <c r="E140" s="83"/>
      <c r="F140" s="83"/>
      <c r="G140" s="83"/>
      <c r="H140" s="83"/>
      <c r="I140" s="87"/>
      <c r="J140" s="87"/>
      <c r="K140" s="87"/>
      <c r="L140" s="83"/>
    </row>
    <row r="141" spans="1:12" x14ac:dyDescent="0.35">
      <c r="A141" s="7">
        <v>1</v>
      </c>
      <c r="B141" s="11" t="s">
        <v>41</v>
      </c>
      <c r="C141" s="9" t="s">
        <v>163</v>
      </c>
      <c r="D141" s="7">
        <v>6.5</v>
      </c>
      <c r="E141" s="7">
        <v>2</v>
      </c>
      <c r="F141" s="7" t="s">
        <v>123</v>
      </c>
      <c r="G141" s="7" t="s">
        <v>88</v>
      </c>
      <c r="H141" s="7">
        <v>90</v>
      </c>
      <c r="I141" s="9">
        <v>45</v>
      </c>
      <c r="J141" s="9">
        <v>45</v>
      </c>
      <c r="K141" s="9">
        <v>4</v>
      </c>
      <c r="L141" s="7">
        <v>0</v>
      </c>
    </row>
    <row r="142" spans="1:12" x14ac:dyDescent="0.35">
      <c r="A142" s="82" t="s">
        <v>90</v>
      </c>
      <c r="B142" s="83"/>
      <c r="C142" s="86"/>
      <c r="D142" s="10">
        <f>SUM(D141:D141)</f>
        <v>6.5</v>
      </c>
      <c r="E142" s="10">
        <f>SUM(E141:E141)</f>
        <v>2</v>
      </c>
      <c r="F142" s="10" t="s">
        <v>91</v>
      </c>
      <c r="G142" s="10" t="s">
        <v>91</v>
      </c>
      <c r="H142" s="10">
        <f>SUM(H141:H141)</f>
        <v>90</v>
      </c>
      <c r="I142" s="10">
        <f>SUM(I141:I141)</f>
        <v>45</v>
      </c>
      <c r="J142" s="10">
        <f>SUM(J141:J141)</f>
        <v>45</v>
      </c>
      <c r="K142" s="10">
        <f>SUM(K141:K141)</f>
        <v>4</v>
      </c>
      <c r="L142" s="10">
        <f>SUM(L141:L141)</f>
        <v>0</v>
      </c>
    </row>
    <row r="143" spans="1:12" x14ac:dyDescent="0.35">
      <c r="A143" s="79" t="s">
        <v>92</v>
      </c>
      <c r="B143" s="80"/>
      <c r="C143" s="81"/>
      <c r="D143" s="1" t="s">
        <v>91</v>
      </c>
      <c r="E143" s="7">
        <f>E142</f>
        <v>2</v>
      </c>
      <c r="F143" s="7" t="s">
        <v>91</v>
      </c>
      <c r="G143" s="7" t="s">
        <v>91</v>
      </c>
      <c r="H143" s="12">
        <f>SUM(I143:J143)</f>
        <v>28</v>
      </c>
      <c r="I143" s="7">
        <v>0</v>
      </c>
      <c r="J143" s="12" cm="1">
        <f t="array" ref="J143">SUMPRODUCT(ROUND(IF(IF(D141:D141&gt;0,IF(J141:J141&gt;0,E141:E141/(J141:J141/H141:H141*D141:D141),0),0)*J141:J141&gt;J141:J141,J141:J141,IF(D141:D141&gt;0,IF(J141:J141&gt;0,E141:E141/(J141:J141/H141:H141*D141:D141),0),0)*J141:J141),0))</f>
        <v>28</v>
      </c>
      <c r="K143" s="12" cm="1">
        <f t="array" ref="K143">SUMPRODUCT(ROUND(IF(D141:D141&gt;0,E141:E141/D141:D141,0)*K141:K141,0))</f>
        <v>1</v>
      </c>
      <c r="L143" s="7">
        <f>SUMIF($E141:$E141,"&gt;0",L141:L141)</f>
        <v>0</v>
      </c>
    </row>
    <row r="144" spans="1:12" x14ac:dyDescent="0.35">
      <c r="A144" s="79" t="s">
        <v>93</v>
      </c>
      <c r="B144" s="80"/>
      <c r="C144" s="81"/>
      <c r="D144" s="7">
        <f>SUMIF(G141:G141,"f",D141:D141)</f>
        <v>6.5</v>
      </c>
      <c r="E144" s="7">
        <f>SUMIF(G141:G141,"f",E141:E141)</f>
        <v>2</v>
      </c>
      <c r="F144" s="7" t="s">
        <v>91</v>
      </c>
      <c r="G144" s="7" t="s">
        <v>91</v>
      </c>
      <c r="H144" s="7">
        <f>SUMIF($G141:$G141,"f",H141:H141)</f>
        <v>90</v>
      </c>
      <c r="I144" s="7">
        <f>SUMIF($G141:$G141,"f",I141:I141)</f>
        <v>45</v>
      </c>
      <c r="J144" s="7">
        <f>SUMIF($G141:$G141,"f",J141:J141)</f>
        <v>45</v>
      </c>
      <c r="K144" s="7">
        <f>SUMIF($G141:$G141,"f",K141:K141)</f>
        <v>4</v>
      </c>
      <c r="L144" s="7">
        <f>SUMIF($G141:$G141,"f",L141:L141)</f>
        <v>0</v>
      </c>
    </row>
    <row r="145" spans="1:12" x14ac:dyDescent="0.35">
      <c r="A145" s="90" t="s">
        <v>178</v>
      </c>
      <c r="B145" s="91"/>
      <c r="C145" s="91"/>
      <c r="D145" s="91"/>
      <c r="E145" s="91"/>
      <c r="F145" s="91"/>
      <c r="G145" s="91"/>
      <c r="H145" s="91"/>
      <c r="I145" s="91"/>
      <c r="J145" s="91"/>
      <c r="K145" s="91"/>
      <c r="L145" s="91"/>
    </row>
    <row r="146" spans="1:12" x14ac:dyDescent="0.35">
      <c r="A146" s="7">
        <v>1</v>
      </c>
      <c r="B146" s="17" t="s">
        <v>66</v>
      </c>
      <c r="C146" s="9" t="s">
        <v>163</v>
      </c>
      <c r="D146" s="7">
        <v>3</v>
      </c>
      <c r="E146" s="7">
        <v>2</v>
      </c>
      <c r="F146" s="9" t="s">
        <v>122</v>
      </c>
      <c r="G146" s="7" t="s">
        <v>89</v>
      </c>
      <c r="H146" s="7">
        <v>45</v>
      </c>
      <c r="I146" s="9">
        <v>15</v>
      </c>
      <c r="J146" s="9">
        <v>30</v>
      </c>
      <c r="K146" s="9">
        <v>2</v>
      </c>
      <c r="L146" s="7">
        <v>0</v>
      </c>
    </row>
    <row r="147" spans="1:12" x14ac:dyDescent="0.35">
      <c r="A147" s="82" t="s">
        <v>90</v>
      </c>
      <c r="B147" s="83"/>
      <c r="C147" s="86"/>
      <c r="D147" s="10">
        <f>SUM(D146:D146)</f>
        <v>3</v>
      </c>
      <c r="E147" s="10">
        <f>SUM(E146:E146)</f>
        <v>2</v>
      </c>
      <c r="F147" s="10" t="s">
        <v>91</v>
      </c>
      <c r="G147" s="10" t="s">
        <v>91</v>
      </c>
      <c r="H147" s="10">
        <f>SUM(I147:J147)</f>
        <v>45</v>
      </c>
      <c r="I147" s="10">
        <f>SUM(I146:I146)</f>
        <v>15</v>
      </c>
      <c r="J147" s="10">
        <f>SUM(J146:J146)</f>
        <v>30</v>
      </c>
      <c r="K147" s="10">
        <f>SUM(K146:K146)</f>
        <v>2</v>
      </c>
      <c r="L147" s="10">
        <f>SUM(L146:L146)</f>
        <v>0</v>
      </c>
    </row>
    <row r="148" spans="1:12" x14ac:dyDescent="0.35">
      <c r="A148" s="79" t="s">
        <v>92</v>
      </c>
      <c r="B148" s="80"/>
      <c r="C148" s="81"/>
      <c r="D148" s="1" t="s">
        <v>91</v>
      </c>
      <c r="E148" s="7">
        <f>E147</f>
        <v>2</v>
      </c>
      <c r="F148" s="7" t="s">
        <v>91</v>
      </c>
      <c r="G148" s="7" t="s">
        <v>91</v>
      </c>
      <c r="H148" s="12">
        <f>SUM(I148:J148)</f>
        <v>30</v>
      </c>
      <c r="I148" s="7">
        <v>0</v>
      </c>
      <c r="J148" s="12" cm="1">
        <f t="array" ref="J148">SUMPRODUCT(ROUND(IF(IF(J146:J146&gt;0,E146:E146/(J146:J146/H146:H146*D146:D146),0)*J146:J146&gt;J146:J146,J146:J146,IF(J146:J146&gt;0,E146:E146/(J146:J146/H146:H146*D146:D146),0)*J146:J146),0))</f>
        <v>30</v>
      </c>
      <c r="K148" s="12">
        <f>SUMPRODUCT(ROUND(IF(K146&gt;0,E146/D146,0)*K146,0))</f>
        <v>1</v>
      </c>
      <c r="L148" s="7">
        <f>SUMIF($E146:$E146,"&gt;0",L146:L146)</f>
        <v>0</v>
      </c>
    </row>
    <row r="149" spans="1:12" x14ac:dyDescent="0.35">
      <c r="A149" s="79" t="s">
        <v>93</v>
      </c>
      <c r="B149" s="80"/>
      <c r="C149" s="81"/>
      <c r="D149" s="7">
        <f>SUMIF(G146:G146,"f",D146:D146)</f>
        <v>0</v>
      </c>
      <c r="E149" s="7">
        <f>SUMIF(G146:G146,"f",E146:E146)</f>
        <v>0</v>
      </c>
      <c r="F149" s="7" t="s">
        <v>91</v>
      </c>
      <c r="G149" s="7" t="s">
        <v>91</v>
      </c>
      <c r="H149" s="7">
        <f>SUMIF($G146:$G146,"f",H146:H146)</f>
        <v>0</v>
      </c>
      <c r="I149" s="7">
        <f>SUMIF($G146:$G146,"f",I146:I146)</f>
        <v>0</v>
      </c>
      <c r="J149" s="7">
        <f>SUMIF($G146:$G146,"f",J146:J146)</f>
        <v>0</v>
      </c>
      <c r="K149" s="7">
        <f>SUMIF($G146:$G146,"f",K146:K146)</f>
        <v>0</v>
      </c>
      <c r="L149" s="7">
        <f>SUMIF($G146:$G146,"f",L146:L146)</f>
        <v>0</v>
      </c>
    </row>
    <row r="150" spans="1:12" x14ac:dyDescent="0.35">
      <c r="A150" s="90" t="s">
        <v>180</v>
      </c>
      <c r="B150" s="91"/>
      <c r="C150" s="91"/>
      <c r="D150" s="91"/>
      <c r="E150" s="91"/>
      <c r="F150" s="91"/>
      <c r="G150" s="91"/>
      <c r="H150" s="91"/>
      <c r="I150" s="91"/>
      <c r="J150" s="91"/>
      <c r="K150" s="91"/>
      <c r="L150" s="91"/>
    </row>
    <row r="151" spans="1:12" x14ac:dyDescent="0.35">
      <c r="A151" s="7">
        <v>1</v>
      </c>
      <c r="B151" s="15" t="s">
        <v>60</v>
      </c>
      <c r="C151" s="9" t="s">
        <v>163</v>
      </c>
      <c r="D151" s="7">
        <v>5</v>
      </c>
      <c r="E151" s="7">
        <v>3</v>
      </c>
      <c r="F151" s="9" t="s">
        <v>122</v>
      </c>
      <c r="G151" s="7" t="s">
        <v>89</v>
      </c>
      <c r="H151" s="7">
        <v>75</v>
      </c>
      <c r="I151" s="7">
        <v>30</v>
      </c>
      <c r="J151" s="7">
        <v>45</v>
      </c>
      <c r="K151" s="7">
        <v>2</v>
      </c>
      <c r="L151" s="7">
        <v>0</v>
      </c>
    </row>
    <row r="152" spans="1:12" x14ac:dyDescent="0.35">
      <c r="A152" s="82" t="s">
        <v>90</v>
      </c>
      <c r="B152" s="83"/>
      <c r="C152" s="86"/>
      <c r="D152" s="10">
        <f>SUM(D151:D151)</f>
        <v>5</v>
      </c>
      <c r="E152" s="10">
        <f>SUM(E151:E151)</f>
        <v>3</v>
      </c>
      <c r="F152" s="10" t="s">
        <v>91</v>
      </c>
      <c r="G152" s="10" t="s">
        <v>91</v>
      </c>
      <c r="H152" s="10">
        <f>SUM(I152:J152)</f>
        <v>75</v>
      </c>
      <c r="I152" s="10">
        <f>SUM(I151:I151)</f>
        <v>30</v>
      </c>
      <c r="J152" s="10">
        <f>SUM(J151:J151)</f>
        <v>45</v>
      </c>
      <c r="K152" s="10">
        <f>SUM(K151:K151)</f>
        <v>2</v>
      </c>
      <c r="L152" s="10">
        <f>SUM(L151:L151)</f>
        <v>0</v>
      </c>
    </row>
    <row r="153" spans="1:12" x14ac:dyDescent="0.35">
      <c r="A153" s="79" t="s">
        <v>92</v>
      </c>
      <c r="B153" s="80"/>
      <c r="C153" s="81"/>
      <c r="D153" s="1" t="s">
        <v>91</v>
      </c>
      <c r="E153" s="7">
        <f>E152</f>
        <v>3</v>
      </c>
      <c r="F153" s="7" t="s">
        <v>91</v>
      </c>
      <c r="G153" s="7" t="s">
        <v>91</v>
      </c>
      <c r="H153" s="12">
        <f t="shared" ref="H153" si="65">SUM(I153:J153)</f>
        <v>45</v>
      </c>
      <c r="I153" s="7">
        <v>0</v>
      </c>
      <c r="J153" s="12" cm="1">
        <f t="array" ref="J153">SUMPRODUCT(ROUND(IF(IF(J151:J151&gt;0,E151:E151/(J151:J151/H151:H151*D151:D151),0)*J151:J151&gt;J151:J151,J151:J151,IF(J151:J151&gt;0,E151:E151/(J151:J151/H151:H151*D151:D151),0)*J151:J151),0))</f>
        <v>45</v>
      </c>
      <c r="K153" s="12">
        <f>SUMPRODUCT(ROUND(IF(K151&gt;0,E151/D151,0)*K151,0))</f>
        <v>1</v>
      </c>
      <c r="L153" s="7">
        <f>SUMIF($E151:$E151,"&gt;0",L151:L151)</f>
        <v>0</v>
      </c>
    </row>
    <row r="154" spans="1:12" x14ac:dyDescent="0.35">
      <c r="A154" s="79" t="s">
        <v>93</v>
      </c>
      <c r="B154" s="80"/>
      <c r="C154" s="81"/>
      <c r="D154" s="7">
        <f>SUMIF(G151:G151,"f",D151:D151)</f>
        <v>0</v>
      </c>
      <c r="E154" s="7">
        <f>SUMIF(G151:G151,"f",E151:E151)</f>
        <v>0</v>
      </c>
      <c r="F154" s="7" t="s">
        <v>91</v>
      </c>
      <c r="G154" s="7" t="s">
        <v>91</v>
      </c>
      <c r="H154" s="7">
        <f>SUMIF($G151:$G151,"f",H151:H151)</f>
        <v>0</v>
      </c>
      <c r="I154" s="7">
        <f>SUMIF($G151:$G151,"f",I151:I151)</f>
        <v>0</v>
      </c>
      <c r="J154" s="7">
        <f>SUMIF($G151:$G151,"f",J151:J151)</f>
        <v>0</v>
      </c>
      <c r="K154" s="7">
        <f>SUMIF($G151:$G151,"f",K151:K151)</f>
        <v>0</v>
      </c>
      <c r="L154" s="7">
        <f>SUMIF($G151:$G151,"f",L151:L151)</f>
        <v>0</v>
      </c>
    </row>
    <row r="155" spans="1:12" x14ac:dyDescent="0.35">
      <c r="A155" s="82" t="s">
        <v>97</v>
      </c>
      <c r="B155" s="83"/>
      <c r="C155" s="83"/>
      <c r="D155" s="83"/>
      <c r="E155" s="83"/>
      <c r="F155" s="83"/>
      <c r="G155" s="83"/>
      <c r="H155" s="83"/>
      <c r="I155" s="83"/>
      <c r="J155" s="83"/>
      <c r="K155" s="83"/>
      <c r="L155" s="83"/>
    </row>
    <row r="156" spans="1:12" x14ac:dyDescent="0.35">
      <c r="A156" s="88" t="s">
        <v>182</v>
      </c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9"/>
    </row>
    <row r="157" spans="1:12" ht="29" x14ac:dyDescent="0.35">
      <c r="A157" s="7">
        <v>1</v>
      </c>
      <c r="B157" s="21" t="s">
        <v>144</v>
      </c>
      <c r="C157" s="9" t="s">
        <v>163</v>
      </c>
      <c r="D157" s="7">
        <v>2</v>
      </c>
      <c r="E157" s="7">
        <v>2</v>
      </c>
      <c r="F157" s="9" t="s">
        <v>122</v>
      </c>
      <c r="G157" s="7" t="s">
        <v>89</v>
      </c>
      <c r="H157" s="7">
        <f>I157+J157</f>
        <v>0</v>
      </c>
      <c r="I157" s="9">
        <v>0</v>
      </c>
      <c r="J157" s="9">
        <v>0</v>
      </c>
      <c r="K157" s="9">
        <v>0</v>
      </c>
      <c r="L157" s="7">
        <v>60</v>
      </c>
    </row>
    <row r="158" spans="1:12" x14ac:dyDescent="0.35">
      <c r="A158" s="82" t="s">
        <v>90</v>
      </c>
      <c r="B158" s="83"/>
      <c r="C158" s="86"/>
      <c r="D158" s="10">
        <f>SUM(D157:D157)</f>
        <v>2</v>
      </c>
      <c r="E158" s="10">
        <f>SUM(E157:E157)</f>
        <v>2</v>
      </c>
      <c r="F158" s="10" t="s">
        <v>91</v>
      </c>
      <c r="G158" s="10" t="s">
        <v>91</v>
      </c>
      <c r="H158" s="10">
        <f>SUM(I158:J158)</f>
        <v>0</v>
      </c>
      <c r="I158" s="10">
        <f>SUM(I157:I157)</f>
        <v>0</v>
      </c>
      <c r="J158" s="10">
        <f>SUM(J157:J157)</f>
        <v>0</v>
      </c>
      <c r="K158" s="10">
        <f>SUM(K157:K157)</f>
        <v>0</v>
      </c>
      <c r="L158" s="10">
        <f>SUM(L157:L157)</f>
        <v>60</v>
      </c>
    </row>
    <row r="159" spans="1:12" x14ac:dyDescent="0.35">
      <c r="A159" s="79" t="s">
        <v>92</v>
      </c>
      <c r="B159" s="80"/>
      <c r="C159" s="81"/>
      <c r="D159" s="1" t="s">
        <v>91</v>
      </c>
      <c r="E159" s="7">
        <f>E158</f>
        <v>2</v>
      </c>
      <c r="F159" s="7" t="s">
        <v>91</v>
      </c>
      <c r="G159" s="7" t="s">
        <v>91</v>
      </c>
      <c r="H159" s="12">
        <f t="shared" ref="H159" si="66">SUM(I159:J159)</f>
        <v>0</v>
      </c>
      <c r="I159" s="7">
        <v>0</v>
      </c>
      <c r="J159" s="12" cm="1">
        <f t="array" ref="J159">SUMPRODUCT(ROUND(IF(IF(J157:J157&gt;0,E157:E157/(J157:J157/H157:H157*D157:D157),0)*J157:J157&gt;J157:J157,J157:J157,IF(J157:J157&gt;0,E157:E157/(J157:J157/H157:H157*D157:D157),0)*J157:J157),0))</f>
        <v>0</v>
      </c>
      <c r="K159" s="12" cm="1">
        <f t="array" ref="K159">SUMPRODUCT(ROUND(IF(K157:K157&gt;0,E157:E157/D157:D157,0)*K157:K157,0))</f>
        <v>0</v>
      </c>
      <c r="L159" s="7">
        <f>SUMIF($E157:$E157,"&gt;0",L157:L157)</f>
        <v>60</v>
      </c>
    </row>
    <row r="160" spans="1:12" x14ac:dyDescent="0.35">
      <c r="A160" s="79" t="s">
        <v>93</v>
      </c>
      <c r="B160" s="80"/>
      <c r="C160" s="81"/>
      <c r="D160" s="7">
        <f>SUMIF(G157:G157,"f",D157:D157)</f>
        <v>0</v>
      </c>
      <c r="E160" s="7">
        <f>SUMIF(G157:G157,"f",E157:E157)</f>
        <v>0</v>
      </c>
      <c r="F160" s="7" t="s">
        <v>91</v>
      </c>
      <c r="G160" s="7" t="s">
        <v>91</v>
      </c>
      <c r="H160" s="7">
        <f>SUMIF($G157:$G157,"f",H157:H157)</f>
        <v>0</v>
      </c>
      <c r="I160" s="7">
        <f>SUMIF($G157:$G157,"f",I157:I157)</f>
        <v>0</v>
      </c>
      <c r="J160" s="7">
        <f>SUMIF($G157:$G157,"f",J157:J157)</f>
        <v>0</v>
      </c>
      <c r="K160" s="7">
        <f>SUMIF($G157:$G157,"f",K157:K157)</f>
        <v>0</v>
      </c>
      <c r="L160" s="7">
        <f>SUMIF($G157:$G157,"f",L157:L157)</f>
        <v>0</v>
      </c>
    </row>
    <row r="161" spans="1:12" x14ac:dyDescent="0.35">
      <c r="A161" s="88" t="s">
        <v>181</v>
      </c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9"/>
    </row>
    <row r="162" spans="1:12" ht="29" x14ac:dyDescent="0.35">
      <c r="A162" s="7">
        <v>1</v>
      </c>
      <c r="B162" s="21" t="s">
        <v>145</v>
      </c>
      <c r="C162" s="9" t="s">
        <v>163</v>
      </c>
      <c r="D162" s="7">
        <v>2</v>
      </c>
      <c r="E162" s="7">
        <v>2</v>
      </c>
      <c r="F162" s="9" t="s">
        <v>122</v>
      </c>
      <c r="G162" s="7" t="s">
        <v>89</v>
      </c>
      <c r="H162" s="7">
        <f>I162+J162</f>
        <v>0</v>
      </c>
      <c r="I162" s="9">
        <v>0</v>
      </c>
      <c r="J162" s="9">
        <v>0</v>
      </c>
      <c r="K162" s="9">
        <v>0</v>
      </c>
      <c r="L162" s="7">
        <v>60</v>
      </c>
    </row>
    <row r="163" spans="1:12" x14ac:dyDescent="0.35">
      <c r="A163" s="82" t="s">
        <v>90</v>
      </c>
      <c r="B163" s="83"/>
      <c r="C163" s="86"/>
      <c r="D163" s="10">
        <f>SUM(D162:D162)</f>
        <v>2</v>
      </c>
      <c r="E163" s="10">
        <f>SUM(E162:E162)</f>
        <v>2</v>
      </c>
      <c r="F163" s="10" t="s">
        <v>91</v>
      </c>
      <c r="G163" s="10" t="s">
        <v>91</v>
      </c>
      <c r="H163" s="10">
        <f>SUM(I163:J163)</f>
        <v>0</v>
      </c>
      <c r="I163" s="10">
        <f>SUM(I162:I162)</f>
        <v>0</v>
      </c>
      <c r="J163" s="10">
        <f>SUM(J162:J162)</f>
        <v>0</v>
      </c>
      <c r="K163" s="10">
        <f>SUM(K162:K162)</f>
        <v>0</v>
      </c>
      <c r="L163" s="10">
        <f>SUM(L162:L162)</f>
        <v>60</v>
      </c>
    </row>
    <row r="164" spans="1:12" x14ac:dyDescent="0.35">
      <c r="A164" s="79" t="s">
        <v>92</v>
      </c>
      <c r="B164" s="80"/>
      <c r="C164" s="81"/>
      <c r="D164" s="1" t="s">
        <v>91</v>
      </c>
      <c r="E164" s="7">
        <f>E163</f>
        <v>2</v>
      </c>
      <c r="F164" s="7" t="s">
        <v>91</v>
      </c>
      <c r="G164" s="7" t="s">
        <v>91</v>
      </c>
      <c r="H164" s="12">
        <f t="shared" ref="H164" si="67">SUM(I164:J164)</f>
        <v>0</v>
      </c>
      <c r="I164" s="7">
        <v>0</v>
      </c>
      <c r="J164" s="12" cm="1">
        <f t="array" ref="J164">SUMPRODUCT(ROUND(IF(IF(J162:J162&gt;0,E162:E162/(J162:J162/H162:H162*D162:D162),0)*J162:J162&gt;J162:J162,J162:J162,IF(J162:J162&gt;0,E162:E162/(J162:J162/H162:H162*D162:D162),0)*J162:J162),0))</f>
        <v>0</v>
      </c>
      <c r="K164" s="12" cm="1">
        <f t="array" ref="K164">SUMPRODUCT(ROUND(IF(K162:K162&gt;0,E162:E162/D162:D162,0)*K162:K162,0))</f>
        <v>0</v>
      </c>
      <c r="L164" s="7">
        <f>SUMIF($E162:$E162,"&gt;0",L162:L162)</f>
        <v>60</v>
      </c>
    </row>
    <row r="165" spans="1:12" x14ac:dyDescent="0.35">
      <c r="A165" s="79" t="s">
        <v>93</v>
      </c>
      <c r="B165" s="80"/>
      <c r="C165" s="81"/>
      <c r="D165" s="7">
        <f>SUMIF(G162:G162,"f",D162:D162)</f>
        <v>0</v>
      </c>
      <c r="E165" s="7">
        <f>SUMIF(G162:G162,"f",E162:E162)</f>
        <v>0</v>
      </c>
      <c r="F165" s="7" t="s">
        <v>91</v>
      </c>
      <c r="G165" s="7" t="s">
        <v>91</v>
      </c>
      <c r="H165" s="7">
        <f>SUMIF($G162:$G162,"f",H162:H162)</f>
        <v>0</v>
      </c>
      <c r="I165" s="7">
        <f>SUMIF($G162:$G162,"f",I162:I162)</f>
        <v>0</v>
      </c>
      <c r="J165" s="7">
        <f>SUMIF($G162:$G162,"f",J162:J162)</f>
        <v>0</v>
      </c>
      <c r="K165" s="7">
        <f>SUMIF($G162:$G162,"f",K162:K162)</f>
        <v>0</v>
      </c>
      <c r="L165" s="7">
        <f>SUMIF($G162:$G162,"f",L162:L162)</f>
        <v>0</v>
      </c>
    </row>
    <row r="166" spans="1:12" x14ac:dyDescent="0.35">
      <c r="A166" s="95" t="s">
        <v>137</v>
      </c>
      <c r="B166" s="95"/>
      <c r="C166" s="95"/>
      <c r="D166" s="10">
        <f>D131+D137+D142+D147+D152+D158+D163</f>
        <v>30</v>
      </c>
      <c r="E166" s="10">
        <f>E131+E137+E142+E147+E152+E158+E163</f>
        <v>13.5</v>
      </c>
      <c r="F166" s="10" t="s">
        <v>91</v>
      </c>
      <c r="G166" s="10" t="s">
        <v>91</v>
      </c>
      <c r="H166" s="10">
        <f>H131+H137+H142+H147+H152+H158+H163</f>
        <v>390</v>
      </c>
      <c r="I166" s="10">
        <f>I131+I137+I142+I147+I152+I158+I163</f>
        <v>150</v>
      </c>
      <c r="J166" s="10">
        <f>J131+J137+J142+J147+J152+J158+J163</f>
        <v>240</v>
      </c>
      <c r="K166" s="10">
        <f>K131+K137+K142+K147+K152+K158+K163</f>
        <v>17</v>
      </c>
      <c r="L166" s="10">
        <f>L131+L137+L142+L147+L152+L158+L163</f>
        <v>120</v>
      </c>
    </row>
    <row r="167" spans="1:12" x14ac:dyDescent="0.35">
      <c r="A167" s="82" t="s">
        <v>138</v>
      </c>
      <c r="B167" s="83"/>
      <c r="C167" s="86"/>
      <c r="D167" s="10">
        <f>D122+D166</f>
        <v>60</v>
      </c>
      <c r="E167" s="10">
        <f>E122+E166</f>
        <v>25.5</v>
      </c>
      <c r="F167" s="10" t="s">
        <v>91</v>
      </c>
      <c r="G167" s="10" t="s">
        <v>91</v>
      </c>
      <c r="H167" s="10">
        <f>H122+H166</f>
        <v>840</v>
      </c>
      <c r="I167" s="10">
        <f>I122+I166</f>
        <v>300</v>
      </c>
      <c r="J167" s="10">
        <f>J122+J166</f>
        <v>540</v>
      </c>
      <c r="K167" s="10">
        <f>K122+K166</f>
        <v>38</v>
      </c>
      <c r="L167" s="10">
        <f>L122+L166</f>
        <v>120</v>
      </c>
    </row>
    <row r="169" spans="1:12" x14ac:dyDescent="0.35">
      <c r="A169" s="4" t="s">
        <v>28</v>
      </c>
    </row>
    <row r="170" spans="1:12" ht="72" customHeight="1" x14ac:dyDescent="0.35">
      <c r="A170" s="96" t="s">
        <v>78</v>
      </c>
      <c r="B170" s="96" t="s">
        <v>79</v>
      </c>
      <c r="C170" s="98" t="s">
        <v>80</v>
      </c>
      <c r="D170" s="98" t="s">
        <v>81</v>
      </c>
      <c r="E170" s="100" t="s">
        <v>82</v>
      </c>
      <c r="F170" s="98" t="s">
        <v>83</v>
      </c>
      <c r="G170" s="100" t="s">
        <v>84</v>
      </c>
      <c r="H170" s="102" t="s">
        <v>85</v>
      </c>
      <c r="I170" s="103"/>
      <c r="J170" s="103"/>
      <c r="K170" s="104"/>
      <c r="L170" s="98" t="s">
        <v>146</v>
      </c>
    </row>
    <row r="171" spans="1:12" ht="72" customHeight="1" x14ac:dyDescent="0.35">
      <c r="A171" s="97"/>
      <c r="B171" s="97"/>
      <c r="C171" s="99"/>
      <c r="D171" s="99"/>
      <c r="E171" s="101"/>
      <c r="F171" s="99"/>
      <c r="G171" s="101"/>
      <c r="H171" s="5" t="s">
        <v>2</v>
      </c>
      <c r="I171" s="6" t="s">
        <v>3</v>
      </c>
      <c r="J171" s="6" t="s">
        <v>4</v>
      </c>
      <c r="K171" s="6" t="s">
        <v>121</v>
      </c>
      <c r="L171" s="99"/>
    </row>
    <row r="172" spans="1:12" x14ac:dyDescent="0.35">
      <c r="A172" s="82" t="s">
        <v>86</v>
      </c>
      <c r="B172" s="83"/>
      <c r="C172" s="83"/>
      <c r="D172" s="83"/>
      <c r="E172" s="83"/>
      <c r="F172" s="83"/>
      <c r="G172" s="83"/>
      <c r="H172" s="83"/>
      <c r="I172" s="83"/>
      <c r="J172" s="83"/>
      <c r="K172" s="83"/>
      <c r="L172" s="83"/>
    </row>
    <row r="173" spans="1:12" x14ac:dyDescent="0.35">
      <c r="A173" s="82" t="s">
        <v>87</v>
      </c>
      <c r="B173" s="83"/>
      <c r="C173" s="83"/>
      <c r="D173" s="83"/>
      <c r="E173" s="83"/>
      <c r="F173" s="83"/>
      <c r="G173" s="83"/>
      <c r="H173" s="87"/>
      <c r="I173" s="87"/>
      <c r="J173" s="87"/>
      <c r="K173" s="87"/>
      <c r="L173" s="87"/>
    </row>
    <row r="174" spans="1:12" x14ac:dyDescent="0.35">
      <c r="A174" s="7">
        <v>1</v>
      </c>
      <c r="B174" s="8" t="s">
        <v>29</v>
      </c>
      <c r="C174" s="9" t="s">
        <v>164</v>
      </c>
      <c r="D174" s="9">
        <v>2</v>
      </c>
      <c r="E174" s="7">
        <v>0</v>
      </c>
      <c r="F174" s="7" t="s">
        <v>123</v>
      </c>
      <c r="G174" s="7" t="s">
        <v>88</v>
      </c>
      <c r="H174" s="7">
        <f t="shared" ref="H174" si="68">I174+J174</f>
        <v>30</v>
      </c>
      <c r="I174" s="9">
        <v>0</v>
      </c>
      <c r="J174" s="9">
        <v>30</v>
      </c>
      <c r="K174" s="9">
        <v>1</v>
      </c>
      <c r="L174" s="7">
        <v>0</v>
      </c>
    </row>
    <row r="175" spans="1:12" x14ac:dyDescent="0.35">
      <c r="A175" s="82" t="s">
        <v>90</v>
      </c>
      <c r="B175" s="83"/>
      <c r="C175" s="86"/>
      <c r="D175" s="10">
        <f>SUM(D174)</f>
        <v>2</v>
      </c>
      <c r="E175" s="10">
        <f>SUM(E174)</f>
        <v>0</v>
      </c>
      <c r="F175" s="10" t="s">
        <v>91</v>
      </c>
      <c r="G175" s="10" t="s">
        <v>91</v>
      </c>
      <c r="H175" s="10">
        <f>SUM(I175:J175)</f>
        <v>30</v>
      </c>
      <c r="I175" s="10">
        <f t="shared" ref="I175" si="69">SUM(I173:I174)</f>
        <v>0</v>
      </c>
      <c r="J175" s="10">
        <f>SUM(J174)</f>
        <v>30</v>
      </c>
      <c r="K175" s="10">
        <f>SUM(K174)</f>
        <v>1</v>
      </c>
      <c r="L175" s="10">
        <f t="shared" ref="L175" si="70">SUM(L173:L174)</f>
        <v>0</v>
      </c>
    </row>
    <row r="176" spans="1:12" x14ac:dyDescent="0.35">
      <c r="A176" s="79" t="s">
        <v>92</v>
      </c>
      <c r="B176" s="80"/>
      <c r="C176" s="81"/>
      <c r="D176" s="1" t="s">
        <v>91</v>
      </c>
      <c r="E176" s="7">
        <f>E175</f>
        <v>0</v>
      </c>
      <c r="F176" s="7" t="s">
        <v>91</v>
      </c>
      <c r="G176" s="7" t="s">
        <v>91</v>
      </c>
      <c r="H176" s="12">
        <f t="shared" ref="H176:H177" si="71">SUM(I176:J176)</f>
        <v>0</v>
      </c>
      <c r="I176" s="7">
        <v>0</v>
      </c>
      <c r="J176" s="12">
        <f>SUMPRODUCT(ROUND(IF(IF(J174&gt;0,E174/(J174/H174*D174),0)*J174&gt;J174,J174,IF(J174&gt;0,E174/(J174/H174*D174),0)*J174),0))</f>
        <v>0</v>
      </c>
      <c r="K176" s="12">
        <f>SUMPRODUCT(ROUND(IF(K174&gt;0,E174/D174,0)*K174,0))</f>
        <v>0</v>
      </c>
      <c r="L176" s="7">
        <f t="shared" ref="L176" si="72">SUMIF($E174,"&gt;0",L174)</f>
        <v>0</v>
      </c>
    </row>
    <row r="177" spans="1:12" x14ac:dyDescent="0.35">
      <c r="A177" s="79" t="s">
        <v>93</v>
      </c>
      <c r="B177" s="80"/>
      <c r="C177" s="81"/>
      <c r="D177" s="7">
        <f>SUMIF(G174,"f",D174)</f>
        <v>2</v>
      </c>
      <c r="E177" s="7">
        <f>SUMIF(G174,"f",E174)</f>
        <v>0</v>
      </c>
      <c r="F177" s="7" t="s">
        <v>91</v>
      </c>
      <c r="G177" s="7" t="s">
        <v>91</v>
      </c>
      <c r="H177" s="7">
        <f t="shared" si="71"/>
        <v>30</v>
      </c>
      <c r="I177" s="7">
        <f>SUMIF($G174,"f",I174)</f>
        <v>0</v>
      </c>
      <c r="J177" s="7">
        <f t="shared" ref="J177:L177" si="73">SUMIF($G174,"f",J174)</f>
        <v>30</v>
      </c>
      <c r="K177" s="7">
        <f t="shared" si="73"/>
        <v>1</v>
      </c>
      <c r="L177" s="7">
        <f t="shared" si="73"/>
        <v>0</v>
      </c>
    </row>
    <row r="178" spans="1:12" x14ac:dyDescent="0.35">
      <c r="A178" s="82" t="s">
        <v>95</v>
      </c>
      <c r="B178" s="83"/>
      <c r="C178" s="83"/>
      <c r="D178" s="83"/>
      <c r="E178" s="83"/>
      <c r="F178" s="83"/>
      <c r="G178" s="83"/>
      <c r="H178" s="83"/>
      <c r="I178" s="83"/>
      <c r="J178" s="83"/>
      <c r="K178" s="83"/>
      <c r="L178" s="83"/>
    </row>
    <row r="179" spans="1:12" x14ac:dyDescent="0.35">
      <c r="A179" s="7">
        <v>1</v>
      </c>
      <c r="B179" s="22" t="s">
        <v>148</v>
      </c>
      <c r="C179" s="9" t="s">
        <v>164</v>
      </c>
      <c r="D179" s="7">
        <v>2.5</v>
      </c>
      <c r="E179" s="7">
        <v>0</v>
      </c>
      <c r="F179" s="9" t="s">
        <v>122</v>
      </c>
      <c r="G179" s="7" t="s">
        <v>89</v>
      </c>
      <c r="H179" s="7">
        <f>I179+J179</f>
        <v>30</v>
      </c>
      <c r="I179" s="9">
        <v>30</v>
      </c>
      <c r="J179" s="9">
        <v>0</v>
      </c>
      <c r="K179" s="9">
        <v>2</v>
      </c>
      <c r="L179" s="7">
        <v>0</v>
      </c>
    </row>
    <row r="180" spans="1:12" x14ac:dyDescent="0.35">
      <c r="A180" s="7">
        <v>2</v>
      </c>
      <c r="B180" s="11" t="s">
        <v>64</v>
      </c>
      <c r="C180" s="9" t="s">
        <v>164</v>
      </c>
      <c r="D180" s="7">
        <v>4.5</v>
      </c>
      <c r="E180" s="7">
        <v>3</v>
      </c>
      <c r="F180" s="9" t="s">
        <v>122</v>
      </c>
      <c r="G180" s="9" t="s">
        <v>89</v>
      </c>
      <c r="H180" s="9">
        <f>I180+J180</f>
        <v>60</v>
      </c>
      <c r="I180" s="9">
        <v>15</v>
      </c>
      <c r="J180" s="9">
        <v>45</v>
      </c>
      <c r="K180" s="9">
        <v>2</v>
      </c>
      <c r="L180" s="7">
        <v>0</v>
      </c>
    </row>
    <row r="181" spans="1:12" x14ac:dyDescent="0.35">
      <c r="A181" s="7">
        <v>3</v>
      </c>
      <c r="B181" s="15" t="s">
        <v>58</v>
      </c>
      <c r="C181" s="9" t="s">
        <v>164</v>
      </c>
      <c r="D181" s="7">
        <v>2</v>
      </c>
      <c r="E181" s="7">
        <v>2</v>
      </c>
      <c r="F181" s="9" t="s">
        <v>122</v>
      </c>
      <c r="G181" s="7" t="s">
        <v>88</v>
      </c>
      <c r="H181" s="7">
        <f>I181+J181</f>
        <v>30</v>
      </c>
      <c r="I181" s="9">
        <v>0</v>
      </c>
      <c r="J181" s="9">
        <v>30</v>
      </c>
      <c r="K181" s="9">
        <v>2</v>
      </c>
      <c r="L181" s="7">
        <v>0</v>
      </c>
    </row>
    <row r="182" spans="1:12" x14ac:dyDescent="0.35">
      <c r="A182" s="7">
        <v>4</v>
      </c>
      <c r="B182" s="11" t="s">
        <v>56</v>
      </c>
      <c r="C182" s="9" t="s">
        <v>164</v>
      </c>
      <c r="D182" s="7">
        <v>5</v>
      </c>
      <c r="E182" s="7">
        <v>1</v>
      </c>
      <c r="F182" s="7" t="s">
        <v>123</v>
      </c>
      <c r="G182" s="9" t="s">
        <v>89</v>
      </c>
      <c r="H182" s="9">
        <f>I182+J182</f>
        <v>60</v>
      </c>
      <c r="I182" s="9">
        <v>30</v>
      </c>
      <c r="J182" s="9">
        <v>30</v>
      </c>
      <c r="K182" s="9">
        <v>4</v>
      </c>
      <c r="L182" s="7">
        <v>0</v>
      </c>
    </row>
    <row r="183" spans="1:12" x14ac:dyDescent="0.35">
      <c r="A183" s="92" t="s">
        <v>90</v>
      </c>
      <c r="B183" s="93"/>
      <c r="C183" s="94"/>
      <c r="D183" s="10">
        <f>SUM(D179:D182)</f>
        <v>14</v>
      </c>
      <c r="E183" s="10">
        <f>SUM(E179:E182)</f>
        <v>6</v>
      </c>
      <c r="F183" s="10" t="s">
        <v>91</v>
      </c>
      <c r="G183" s="10" t="s">
        <v>91</v>
      </c>
      <c r="H183" s="10">
        <f>SUM(I183:J183)</f>
        <v>180</v>
      </c>
      <c r="I183" s="10">
        <f>SUM(I179:I182)</f>
        <v>75</v>
      </c>
      <c r="J183" s="10">
        <f>SUM(J179:J182)</f>
        <v>105</v>
      </c>
      <c r="K183" s="10">
        <f>SUM(K179:K182)</f>
        <v>10</v>
      </c>
      <c r="L183" s="10">
        <f>SUM(L179:L182)</f>
        <v>0</v>
      </c>
    </row>
    <row r="184" spans="1:12" x14ac:dyDescent="0.35">
      <c r="A184" s="79" t="s">
        <v>92</v>
      </c>
      <c r="B184" s="80"/>
      <c r="C184" s="81"/>
      <c r="D184" s="1" t="s">
        <v>91</v>
      </c>
      <c r="E184" s="7">
        <f>E183</f>
        <v>6</v>
      </c>
      <c r="F184" s="7" t="s">
        <v>91</v>
      </c>
      <c r="G184" s="7" t="s">
        <v>91</v>
      </c>
      <c r="H184" s="12">
        <f t="shared" ref="H184:H185" si="74">SUM(I184:J184)</f>
        <v>82</v>
      </c>
      <c r="I184" s="7">
        <v>0</v>
      </c>
      <c r="J184" s="12" cm="1">
        <f t="array" ref="J184">SUMPRODUCT(ROUND(IF(IF(J179:J182&gt;0,E179:E182/(J179:J182/H179:H182*D179:D182),0)*J179:J182&gt;J179:J182,J179:J182,IF(J179:J182&gt;0,E179:E182/(J179:J182/H179:H182*D179:D182),0)*J179:J182),0))</f>
        <v>82</v>
      </c>
      <c r="K184" s="12" cm="1">
        <f t="array" ref="K184">SUMPRODUCT(ROUND(IF(K179:K182&gt;0,E179:E182/D179:D182,0)*K179:K182,0))</f>
        <v>4</v>
      </c>
      <c r="L184" s="7">
        <f>SUMIF($E179:$E182,"&gt;0",L179:L182)</f>
        <v>0</v>
      </c>
    </row>
    <row r="185" spans="1:12" x14ac:dyDescent="0.35">
      <c r="A185" s="79" t="s">
        <v>93</v>
      </c>
      <c r="B185" s="80"/>
      <c r="C185" s="81"/>
      <c r="D185" s="7">
        <f>SUMIF(G179:G182,"f",D179:D182)</f>
        <v>2</v>
      </c>
      <c r="E185" s="7">
        <f>SUMIF(G179:G182,"f",E179:E182)</f>
        <v>2</v>
      </c>
      <c r="F185" s="7" t="s">
        <v>91</v>
      </c>
      <c r="G185" s="7" t="s">
        <v>91</v>
      </c>
      <c r="H185" s="7">
        <f t="shared" si="74"/>
        <v>30</v>
      </c>
      <c r="I185" s="7">
        <f>SUMIF($G179:$G182,"f",I179:I182)</f>
        <v>0</v>
      </c>
      <c r="J185" s="7">
        <f>SUMIF($G179:$G182,"f",J179:J182)</f>
        <v>30</v>
      </c>
      <c r="K185" s="7">
        <f>SUMIF($G179:$G182,"f",K179:K182)</f>
        <v>2</v>
      </c>
      <c r="L185" s="7">
        <f>SUMIF($G179:$G182,"f",L179:L182)</f>
        <v>0</v>
      </c>
    </row>
    <row r="186" spans="1:12" x14ac:dyDescent="0.35">
      <c r="A186" s="82" t="s">
        <v>96</v>
      </c>
      <c r="B186" s="83"/>
      <c r="C186" s="83"/>
      <c r="D186" s="83"/>
      <c r="E186" s="83"/>
      <c r="F186" s="83"/>
      <c r="G186" s="83"/>
      <c r="H186" s="83"/>
      <c r="I186" s="87"/>
      <c r="J186" s="87"/>
      <c r="K186" s="87"/>
      <c r="L186" s="83"/>
    </row>
    <row r="187" spans="1:12" x14ac:dyDescent="0.35">
      <c r="A187" s="7">
        <v>1</v>
      </c>
      <c r="B187" s="16" t="s">
        <v>43</v>
      </c>
      <c r="C187" s="9" t="s">
        <v>164</v>
      </c>
      <c r="D187" s="7">
        <v>5.5</v>
      </c>
      <c r="E187" s="7">
        <v>2.5</v>
      </c>
      <c r="F187" s="9" t="s">
        <v>122</v>
      </c>
      <c r="G187" s="7" t="s">
        <v>88</v>
      </c>
      <c r="H187" s="7">
        <f t="shared" ref="H187" si="75">I187+J187</f>
        <v>75</v>
      </c>
      <c r="I187" s="9">
        <v>30</v>
      </c>
      <c r="J187" s="9">
        <v>45</v>
      </c>
      <c r="K187" s="9">
        <v>2</v>
      </c>
      <c r="L187" s="7">
        <v>0</v>
      </c>
    </row>
    <row r="188" spans="1:12" x14ac:dyDescent="0.35">
      <c r="A188" s="7">
        <v>2</v>
      </c>
      <c r="B188" s="22" t="s">
        <v>55</v>
      </c>
      <c r="C188" s="9" t="s">
        <v>164</v>
      </c>
      <c r="D188" s="7">
        <v>5</v>
      </c>
      <c r="E188" s="7">
        <v>1</v>
      </c>
      <c r="F188" s="7" t="s">
        <v>123</v>
      </c>
      <c r="G188" s="7" t="s">
        <v>88</v>
      </c>
      <c r="H188" s="7">
        <f t="shared" ref="H188" si="76">I188+J188</f>
        <v>60</v>
      </c>
      <c r="I188" s="9">
        <v>30</v>
      </c>
      <c r="J188" s="9">
        <v>30</v>
      </c>
      <c r="K188" s="9">
        <v>4</v>
      </c>
      <c r="L188" s="7">
        <v>0</v>
      </c>
    </row>
    <row r="189" spans="1:12" x14ac:dyDescent="0.35">
      <c r="A189" s="82" t="s">
        <v>90</v>
      </c>
      <c r="B189" s="83"/>
      <c r="C189" s="86"/>
      <c r="D189" s="10">
        <f>SUM(D187:D188)</f>
        <v>10.5</v>
      </c>
      <c r="E189" s="10">
        <f>SUM(E187:E188)</f>
        <v>3.5</v>
      </c>
      <c r="F189" s="10" t="s">
        <v>91</v>
      </c>
      <c r="G189" s="10" t="s">
        <v>91</v>
      </c>
      <c r="H189" s="10">
        <f>SUM(H187:H188)</f>
        <v>135</v>
      </c>
      <c r="I189" s="10">
        <f>SUM(I187:I188)</f>
        <v>60</v>
      </c>
      <c r="J189" s="10">
        <f>SUM(J187:J188)</f>
        <v>75</v>
      </c>
      <c r="K189" s="10">
        <f>SUM(K187:K188)</f>
        <v>6</v>
      </c>
      <c r="L189" s="10">
        <f>SUM(L187:L188)</f>
        <v>0</v>
      </c>
    </row>
    <row r="190" spans="1:12" x14ac:dyDescent="0.35">
      <c r="A190" s="79" t="s">
        <v>92</v>
      </c>
      <c r="B190" s="80"/>
      <c r="C190" s="81"/>
      <c r="D190" s="1" t="s">
        <v>91</v>
      </c>
      <c r="E190" s="7">
        <f>E189</f>
        <v>3.5</v>
      </c>
      <c r="F190" s="7" t="s">
        <v>91</v>
      </c>
      <c r="G190" s="7" t="s">
        <v>91</v>
      </c>
      <c r="H190" s="12">
        <f>SUM(I190:J190)</f>
        <v>46</v>
      </c>
      <c r="I190" s="7">
        <v>0</v>
      </c>
      <c r="J190" s="12" cm="1">
        <f t="array" ref="J190">SUMPRODUCT(ROUND(IF(IF(D187:D188&gt;0,IF(J187:J188&gt;0,E187:E188/(J187:J188/H187:H188*D187:D188),0),0)*J187:J188&gt;J187:J188,J187:J188,IF(D187:D188&gt;0,IF(J187:J188&gt;0,E187:E188/(J187:J188/H187:H188*D187:D188),0),0)*J187:J188),0))</f>
        <v>46</v>
      </c>
      <c r="K190" s="12" cm="1">
        <f t="array" ref="K190">SUMPRODUCT(ROUND(IF(D187:D188&gt;0,E187:E188/D187:D188,0)*K187:K188,0))</f>
        <v>2</v>
      </c>
      <c r="L190" s="7">
        <f>SUMIF($E187:$E188,"&gt;0",L187:L188)</f>
        <v>0</v>
      </c>
    </row>
    <row r="191" spans="1:12" x14ac:dyDescent="0.35">
      <c r="A191" s="79" t="s">
        <v>93</v>
      </c>
      <c r="B191" s="80"/>
      <c r="C191" s="81"/>
      <c r="D191" s="7">
        <f>SUMIF(G187:G188,"f",D187:D188)</f>
        <v>10.5</v>
      </c>
      <c r="E191" s="7">
        <f>SUMIF(G187:G188,"f",E187:E188)</f>
        <v>3.5</v>
      </c>
      <c r="F191" s="7" t="s">
        <v>91</v>
      </c>
      <c r="G191" s="7" t="s">
        <v>91</v>
      </c>
      <c r="H191" s="7">
        <f>SUMIF($G187:$G188,"f",H187:H188)</f>
        <v>135</v>
      </c>
      <c r="I191" s="7">
        <f>SUMIF($G187:$G188,"f",I187:I188)</f>
        <v>60</v>
      </c>
      <c r="J191" s="7">
        <f>SUMIF($G187:$G188,"f",J187:J188)</f>
        <v>75</v>
      </c>
      <c r="K191" s="7">
        <f>SUMIF($G187:$G188,"f",K187:K188)</f>
        <v>6</v>
      </c>
      <c r="L191" s="7">
        <f>SUMIF($G187:$G188,"f",L187:L188)</f>
        <v>0</v>
      </c>
    </row>
    <row r="192" spans="1:12" x14ac:dyDescent="0.35">
      <c r="A192" s="82" t="s">
        <v>183</v>
      </c>
      <c r="B192" s="83"/>
      <c r="C192" s="83"/>
      <c r="D192" s="83"/>
      <c r="E192" s="83"/>
      <c r="F192" s="83"/>
      <c r="G192" s="83"/>
      <c r="H192" s="83"/>
      <c r="I192" s="87"/>
      <c r="J192" s="87"/>
      <c r="K192" s="87"/>
      <c r="L192" s="83"/>
    </row>
    <row r="193" spans="1:12" ht="29" x14ac:dyDescent="0.35">
      <c r="A193" s="7">
        <v>1</v>
      </c>
      <c r="B193" s="14" t="s">
        <v>62</v>
      </c>
      <c r="C193" s="7" t="s">
        <v>164</v>
      </c>
      <c r="D193" s="7">
        <v>3.5</v>
      </c>
      <c r="E193" s="7">
        <v>2</v>
      </c>
      <c r="F193" s="9" t="s">
        <v>122</v>
      </c>
      <c r="G193" s="7" t="s">
        <v>88</v>
      </c>
      <c r="H193" s="7">
        <f t="shared" ref="H193" si="77">I193+J193</f>
        <v>45</v>
      </c>
      <c r="I193" s="7">
        <v>15</v>
      </c>
      <c r="J193" s="7">
        <v>30</v>
      </c>
      <c r="K193" s="7">
        <v>2</v>
      </c>
      <c r="L193" s="7">
        <v>0</v>
      </c>
    </row>
    <row r="194" spans="1:12" x14ac:dyDescent="0.35">
      <c r="A194" s="82" t="s">
        <v>90</v>
      </c>
      <c r="B194" s="83"/>
      <c r="C194" s="86"/>
      <c r="D194" s="10">
        <f>SUM(D193:D193)</f>
        <v>3.5</v>
      </c>
      <c r="E194" s="10">
        <f>SUM(E193:E193)</f>
        <v>2</v>
      </c>
      <c r="F194" s="10" t="s">
        <v>91</v>
      </c>
      <c r="G194" s="10" t="s">
        <v>91</v>
      </c>
      <c r="H194" s="10">
        <f>SUM(H193:H193)</f>
        <v>45</v>
      </c>
      <c r="I194" s="10">
        <f>SUM(I193:I193)</f>
        <v>15</v>
      </c>
      <c r="J194" s="10">
        <f>SUM(J193:J193)</f>
        <v>30</v>
      </c>
      <c r="K194" s="10">
        <f>SUM(K193:K193)</f>
        <v>2</v>
      </c>
      <c r="L194" s="10">
        <f>SUM(L193:L193)</f>
        <v>0</v>
      </c>
    </row>
    <row r="195" spans="1:12" x14ac:dyDescent="0.35">
      <c r="A195" s="79" t="s">
        <v>92</v>
      </c>
      <c r="B195" s="80"/>
      <c r="C195" s="81"/>
      <c r="D195" s="1" t="s">
        <v>91</v>
      </c>
      <c r="E195" s="7">
        <f>E194</f>
        <v>2</v>
      </c>
      <c r="F195" s="7" t="s">
        <v>91</v>
      </c>
      <c r="G195" s="7" t="s">
        <v>91</v>
      </c>
      <c r="H195" s="12">
        <f>SUM(I195:J195)</f>
        <v>26</v>
      </c>
      <c r="I195" s="7">
        <v>0</v>
      </c>
      <c r="J195" s="12" cm="1">
        <f t="array" ref="J195">SUMPRODUCT(ROUND(IF(IF(D193:D193&gt;0,IF(J193:J193&gt;0,E193:E193/(J193:J193/H193:H193*D193:D193),0),0)*J193:J193&gt;J193:J193,J193:J193,IF(D193:D193&gt;0,IF(J193:J193&gt;0,E193:E193/(J193:J193/H193:H193*D193:D193),0),0)*J193:J193),0))</f>
        <v>26</v>
      </c>
      <c r="K195" s="12" cm="1">
        <f t="array" ref="K195">SUMPRODUCT(ROUND(IF(D193:D193&gt;0,E193:E193/D193:D193,0)*K193:K193,0))</f>
        <v>1</v>
      </c>
      <c r="L195" s="7">
        <f>SUMIF($E193:$E193,"&gt;0",L193:L193)</f>
        <v>0</v>
      </c>
    </row>
    <row r="196" spans="1:12" x14ac:dyDescent="0.35">
      <c r="A196" s="79" t="s">
        <v>93</v>
      </c>
      <c r="B196" s="80"/>
      <c r="C196" s="81"/>
      <c r="D196" s="7">
        <f>SUMIF(G193:G193,"f",D193:D193)</f>
        <v>3.5</v>
      </c>
      <c r="E196" s="7">
        <f>SUMIF(G193:G193,"f",E193:E193)</f>
        <v>2</v>
      </c>
      <c r="F196" s="7" t="s">
        <v>91</v>
      </c>
      <c r="G196" s="7" t="s">
        <v>91</v>
      </c>
      <c r="H196" s="7">
        <f>SUMIF($G193:$G193,"f",H193:H193)</f>
        <v>45</v>
      </c>
      <c r="I196" s="7">
        <f>SUMIF($G193:$G193,"f",I193:I193)</f>
        <v>15</v>
      </c>
      <c r="J196" s="7">
        <f>SUMIF($G193:$G193,"f",J193:J193)</f>
        <v>30</v>
      </c>
      <c r="K196" s="7">
        <f>SUMIF($G193:$G193,"f",K193:K193)</f>
        <v>2</v>
      </c>
      <c r="L196" s="7">
        <f>SUMIF($G193:$G193,"f",L193:L193)</f>
        <v>0</v>
      </c>
    </row>
    <row r="197" spans="1:12" x14ac:dyDescent="0.35">
      <c r="A197" s="82" t="s">
        <v>139</v>
      </c>
      <c r="B197" s="83"/>
      <c r="C197" s="86"/>
      <c r="D197" s="10">
        <f>D183+D189+D175+D194</f>
        <v>30</v>
      </c>
      <c r="E197" s="10">
        <f>E183+E189+E175+E194</f>
        <v>11.5</v>
      </c>
      <c r="F197" s="10" t="s">
        <v>91</v>
      </c>
      <c r="G197" s="10" t="s">
        <v>91</v>
      </c>
      <c r="H197" s="10">
        <f>H183+H189+H175+H194</f>
        <v>390</v>
      </c>
      <c r="I197" s="10">
        <f t="shared" ref="I197:L197" si="78">I183+I189+I175+I194</f>
        <v>150</v>
      </c>
      <c r="J197" s="10">
        <f t="shared" si="78"/>
        <v>240</v>
      </c>
      <c r="K197" s="10">
        <f t="shared" si="78"/>
        <v>19</v>
      </c>
      <c r="L197" s="10">
        <f t="shared" si="78"/>
        <v>0</v>
      </c>
    </row>
    <row r="199" spans="1:12" x14ac:dyDescent="0.35">
      <c r="A199" s="4" t="s">
        <v>32</v>
      </c>
    </row>
    <row r="200" spans="1:12" ht="72" customHeight="1" x14ac:dyDescent="0.35">
      <c r="A200" s="96" t="s">
        <v>78</v>
      </c>
      <c r="B200" s="96" t="s">
        <v>79</v>
      </c>
      <c r="C200" s="98" t="s">
        <v>80</v>
      </c>
      <c r="D200" s="98" t="s">
        <v>81</v>
      </c>
      <c r="E200" s="100" t="s">
        <v>82</v>
      </c>
      <c r="F200" s="98" t="s">
        <v>83</v>
      </c>
      <c r="G200" s="100" t="s">
        <v>84</v>
      </c>
      <c r="H200" s="102" t="s">
        <v>85</v>
      </c>
      <c r="I200" s="103"/>
      <c r="J200" s="103"/>
      <c r="K200" s="104"/>
      <c r="L200" s="98" t="s">
        <v>146</v>
      </c>
    </row>
    <row r="201" spans="1:12" ht="72" customHeight="1" x14ac:dyDescent="0.35">
      <c r="A201" s="97"/>
      <c r="B201" s="97"/>
      <c r="C201" s="99"/>
      <c r="D201" s="99"/>
      <c r="E201" s="101"/>
      <c r="F201" s="99"/>
      <c r="G201" s="101"/>
      <c r="H201" s="5" t="s">
        <v>2</v>
      </c>
      <c r="I201" s="6" t="s">
        <v>3</v>
      </c>
      <c r="J201" s="6" t="s">
        <v>4</v>
      </c>
      <c r="K201" s="6" t="s">
        <v>121</v>
      </c>
      <c r="L201" s="99"/>
    </row>
    <row r="202" spans="1:12" x14ac:dyDescent="0.35">
      <c r="A202" s="82" t="s">
        <v>86</v>
      </c>
      <c r="B202" s="83"/>
      <c r="C202" s="83"/>
      <c r="D202" s="83"/>
      <c r="E202" s="83"/>
      <c r="F202" s="83"/>
      <c r="G202" s="83"/>
      <c r="H202" s="83"/>
      <c r="I202" s="83"/>
      <c r="J202" s="83"/>
      <c r="K202" s="83"/>
      <c r="L202" s="83"/>
    </row>
    <row r="203" spans="1:12" x14ac:dyDescent="0.35">
      <c r="A203" s="82" t="s">
        <v>95</v>
      </c>
      <c r="B203" s="83"/>
      <c r="C203" s="83"/>
      <c r="D203" s="83"/>
      <c r="E203" s="83"/>
      <c r="F203" s="83"/>
      <c r="G203" s="83"/>
      <c r="H203" s="83"/>
      <c r="I203" s="83"/>
      <c r="J203" s="83"/>
      <c r="K203" s="83"/>
      <c r="L203" s="83"/>
    </row>
    <row r="204" spans="1:12" x14ac:dyDescent="0.35">
      <c r="A204" s="7">
        <v>1</v>
      </c>
      <c r="B204" s="22" t="s">
        <v>147</v>
      </c>
      <c r="C204" s="7" t="s">
        <v>188</v>
      </c>
      <c r="D204" s="7">
        <v>2.5</v>
      </c>
      <c r="E204" s="7">
        <v>0</v>
      </c>
      <c r="F204" s="9" t="s">
        <v>122</v>
      </c>
      <c r="G204" s="7" t="s">
        <v>89</v>
      </c>
      <c r="H204" s="7">
        <v>30</v>
      </c>
      <c r="I204" s="9">
        <v>30</v>
      </c>
      <c r="J204" s="9">
        <v>0</v>
      </c>
      <c r="K204" s="9">
        <v>2</v>
      </c>
      <c r="L204" s="7">
        <v>0</v>
      </c>
    </row>
    <row r="205" spans="1:12" x14ac:dyDescent="0.35">
      <c r="A205" s="7">
        <v>2</v>
      </c>
      <c r="B205" s="15" t="s">
        <v>59</v>
      </c>
      <c r="C205" s="7" t="s">
        <v>188</v>
      </c>
      <c r="D205" s="7">
        <v>3.5</v>
      </c>
      <c r="E205" s="7">
        <v>3.5</v>
      </c>
      <c r="F205" s="9" t="s">
        <v>123</v>
      </c>
      <c r="G205" s="7" t="s">
        <v>88</v>
      </c>
      <c r="H205" s="7">
        <v>45</v>
      </c>
      <c r="I205" s="9">
        <v>0</v>
      </c>
      <c r="J205" s="9">
        <v>45</v>
      </c>
      <c r="K205" s="9">
        <v>4</v>
      </c>
      <c r="L205" s="7">
        <v>0</v>
      </c>
    </row>
    <row r="206" spans="1:12" x14ac:dyDescent="0.35">
      <c r="A206" s="7">
        <v>3</v>
      </c>
      <c r="B206" s="15" t="s">
        <v>171</v>
      </c>
      <c r="C206" s="7" t="s">
        <v>188</v>
      </c>
      <c r="D206" s="7">
        <v>2.5</v>
      </c>
      <c r="E206" s="7">
        <v>2.5</v>
      </c>
      <c r="F206" s="9" t="s">
        <v>122</v>
      </c>
      <c r="G206" s="7" t="s">
        <v>88</v>
      </c>
      <c r="H206" s="7">
        <v>30</v>
      </c>
      <c r="I206" s="9">
        <v>0</v>
      </c>
      <c r="J206" s="9">
        <v>30</v>
      </c>
      <c r="K206" s="9">
        <v>2</v>
      </c>
      <c r="L206" s="7">
        <v>0</v>
      </c>
    </row>
    <row r="207" spans="1:12" x14ac:dyDescent="0.35">
      <c r="A207" s="82" t="s">
        <v>90</v>
      </c>
      <c r="B207" s="83"/>
      <c r="C207" s="86"/>
      <c r="D207" s="10">
        <f>SUM(D204:D206)</f>
        <v>8.5</v>
      </c>
      <c r="E207" s="10">
        <f>SUM(E204:E206)</f>
        <v>6</v>
      </c>
      <c r="F207" s="10" t="s">
        <v>91</v>
      </c>
      <c r="G207" s="10" t="s">
        <v>91</v>
      </c>
      <c r="H207" s="10">
        <f>SUM(H204:H206)</f>
        <v>105</v>
      </c>
      <c r="I207" s="10">
        <f>SUM(I204:I206)</f>
        <v>30</v>
      </c>
      <c r="J207" s="10">
        <f>SUM(J204:J206)</f>
        <v>75</v>
      </c>
      <c r="K207" s="10">
        <f>SUM(K204:K206)</f>
        <v>8</v>
      </c>
      <c r="L207" s="10">
        <f>SUM(L204:L206)</f>
        <v>0</v>
      </c>
    </row>
    <row r="208" spans="1:12" x14ac:dyDescent="0.35">
      <c r="A208" s="79" t="s">
        <v>92</v>
      </c>
      <c r="B208" s="80"/>
      <c r="C208" s="81"/>
      <c r="D208" s="1" t="s">
        <v>91</v>
      </c>
      <c r="E208" s="7">
        <f>E207</f>
        <v>6</v>
      </c>
      <c r="F208" s="7" t="s">
        <v>91</v>
      </c>
      <c r="G208" s="7" t="s">
        <v>91</v>
      </c>
      <c r="H208" s="12">
        <f>SUM(I208:J208)</f>
        <v>75</v>
      </c>
      <c r="I208" s="7">
        <v>0</v>
      </c>
      <c r="J208" s="12" cm="1">
        <f t="array" ref="J208">SUMPRODUCT(ROUND(IF(IF(D204:D206&gt;0,IF(J204:J206&gt;0,E204:E206/(J204:J206/H204:H206*D204:D206),0),0)*J204:J206&gt;J204:J206,J204:J206,IF(D204:D206&gt;0,IF(J204:J206&gt;0,E204:E206/(J204:J206/H204:H206*D204:D206),0),0)*J204:J206),0))</f>
        <v>75</v>
      </c>
      <c r="K208" s="12" cm="1">
        <f t="array" ref="K208">SUMPRODUCT(ROUND(IF(D204:D206&gt;0,E204:E206/D204:D206,0)*K204:K206,0))</f>
        <v>6</v>
      </c>
      <c r="L208" s="7">
        <f>SUMIF($E204:$E206,"&gt;0",L204:L206)</f>
        <v>0</v>
      </c>
    </row>
    <row r="209" spans="1:12" x14ac:dyDescent="0.35">
      <c r="A209" s="79" t="s">
        <v>93</v>
      </c>
      <c r="B209" s="80"/>
      <c r="C209" s="81"/>
      <c r="D209" s="7">
        <f>SUMIF(G204:G206,"f",D204:D206)</f>
        <v>6</v>
      </c>
      <c r="E209" s="7">
        <f>SUMIF(G204:G206,"f",E204:E206)</f>
        <v>6</v>
      </c>
      <c r="F209" s="7" t="s">
        <v>91</v>
      </c>
      <c r="G209" s="7" t="s">
        <v>91</v>
      </c>
      <c r="H209" s="7">
        <f>SUMIF($G204:$G206,"f",H204:H206)</f>
        <v>75</v>
      </c>
      <c r="I209" s="7">
        <f>SUMIF($G204:$G206,"f",I204:I206)</f>
        <v>0</v>
      </c>
      <c r="J209" s="7">
        <f>SUMIF($G204:$G206,"f",J204:J206)</f>
        <v>75</v>
      </c>
      <c r="K209" s="7">
        <f>SUMIF($G204:$G206,"f",K204:K206)</f>
        <v>6</v>
      </c>
      <c r="L209" s="7">
        <f>SUMIF($G204:$G206,"f",L204:L206)</f>
        <v>0</v>
      </c>
    </row>
    <row r="210" spans="1:12" x14ac:dyDescent="0.35">
      <c r="A210" s="82" t="s">
        <v>96</v>
      </c>
      <c r="B210" s="83"/>
      <c r="C210" s="83"/>
      <c r="D210" s="83"/>
      <c r="E210" s="83"/>
      <c r="F210" s="83"/>
      <c r="G210" s="83"/>
      <c r="H210" s="83"/>
      <c r="I210" s="87"/>
      <c r="J210" s="87"/>
      <c r="K210" s="87"/>
      <c r="L210" s="83"/>
    </row>
    <row r="211" spans="1:12" x14ac:dyDescent="0.35">
      <c r="A211" s="7">
        <v>1</v>
      </c>
      <c r="B211" s="16" t="s">
        <v>44</v>
      </c>
      <c r="C211" s="7" t="s">
        <v>188</v>
      </c>
      <c r="D211" s="7">
        <v>2.5</v>
      </c>
      <c r="E211" s="7">
        <v>0</v>
      </c>
      <c r="F211" s="9" t="s">
        <v>122</v>
      </c>
      <c r="G211" s="7" t="s">
        <v>88</v>
      </c>
      <c r="H211" s="7">
        <v>30</v>
      </c>
      <c r="I211" s="9">
        <v>30</v>
      </c>
      <c r="J211" s="9">
        <v>0</v>
      </c>
      <c r="K211" s="9">
        <v>2</v>
      </c>
      <c r="L211" s="7">
        <v>0</v>
      </c>
    </row>
    <row r="212" spans="1:12" x14ac:dyDescent="0.35">
      <c r="A212" s="7">
        <v>2</v>
      </c>
      <c r="B212" s="16" t="s">
        <v>99</v>
      </c>
      <c r="C212" s="7" t="s">
        <v>188</v>
      </c>
      <c r="D212" s="7">
        <v>2.5</v>
      </c>
      <c r="E212" s="7">
        <v>2.5</v>
      </c>
      <c r="F212" s="9" t="s">
        <v>122</v>
      </c>
      <c r="G212" s="7" t="s">
        <v>88</v>
      </c>
      <c r="H212" s="7">
        <v>30</v>
      </c>
      <c r="I212" s="9">
        <v>0</v>
      </c>
      <c r="J212" s="9">
        <v>30</v>
      </c>
      <c r="K212" s="9">
        <v>2</v>
      </c>
      <c r="L212" s="7">
        <v>0</v>
      </c>
    </row>
    <row r="213" spans="1:12" x14ac:dyDescent="0.35">
      <c r="A213" s="7">
        <v>3</v>
      </c>
      <c r="B213" s="11" t="s">
        <v>14</v>
      </c>
      <c r="C213" s="7" t="s">
        <v>188</v>
      </c>
      <c r="D213" s="7">
        <v>2</v>
      </c>
      <c r="E213" s="7">
        <v>1</v>
      </c>
      <c r="F213" s="9" t="s">
        <v>122</v>
      </c>
      <c r="G213" s="7" t="s">
        <v>88</v>
      </c>
      <c r="H213" s="7">
        <v>30</v>
      </c>
      <c r="I213" s="7">
        <v>15</v>
      </c>
      <c r="J213" s="7">
        <v>15</v>
      </c>
      <c r="K213" s="7">
        <v>2</v>
      </c>
      <c r="L213" s="7">
        <v>0</v>
      </c>
    </row>
    <row r="214" spans="1:12" x14ac:dyDescent="0.35">
      <c r="A214" s="7">
        <v>4</v>
      </c>
      <c r="B214" s="15" t="s">
        <v>73</v>
      </c>
      <c r="C214" s="7" t="s">
        <v>188</v>
      </c>
      <c r="D214" s="7">
        <v>5</v>
      </c>
      <c r="E214" s="7">
        <v>1.5</v>
      </c>
      <c r="F214" s="7" t="s">
        <v>123</v>
      </c>
      <c r="G214" s="7" t="s">
        <v>88</v>
      </c>
      <c r="H214" s="7">
        <v>60</v>
      </c>
      <c r="I214" s="9">
        <v>30</v>
      </c>
      <c r="J214" s="9">
        <v>30</v>
      </c>
      <c r="K214" s="9">
        <v>4</v>
      </c>
      <c r="L214" s="7">
        <v>0</v>
      </c>
    </row>
    <row r="215" spans="1:12" x14ac:dyDescent="0.35">
      <c r="A215" s="82" t="s">
        <v>90</v>
      </c>
      <c r="B215" s="83"/>
      <c r="C215" s="86"/>
      <c r="D215" s="10">
        <f>SUM(D211:D214)</f>
        <v>12</v>
      </c>
      <c r="E215" s="10">
        <f>SUM(E211:E214)</f>
        <v>5</v>
      </c>
      <c r="F215" s="10" t="s">
        <v>91</v>
      </c>
      <c r="G215" s="10" t="s">
        <v>91</v>
      </c>
      <c r="H215" s="10">
        <f>SUM(H211:H214)</f>
        <v>150</v>
      </c>
      <c r="I215" s="10">
        <f>SUM(I211:I214)</f>
        <v>75</v>
      </c>
      <c r="J215" s="10">
        <f>SUM(J211:J214)</f>
        <v>75</v>
      </c>
      <c r="K215" s="10">
        <f>SUM(K211:K214)</f>
        <v>10</v>
      </c>
      <c r="L215" s="10">
        <f>SUM(L211:L214)</f>
        <v>0</v>
      </c>
    </row>
    <row r="216" spans="1:12" x14ac:dyDescent="0.35">
      <c r="A216" s="79" t="s">
        <v>92</v>
      </c>
      <c r="B216" s="80"/>
      <c r="C216" s="81"/>
      <c r="D216" s="1" t="s">
        <v>91</v>
      </c>
      <c r="E216" s="7">
        <f>E215</f>
        <v>5</v>
      </c>
      <c r="F216" s="7" t="s">
        <v>91</v>
      </c>
      <c r="G216" s="7" t="s">
        <v>91</v>
      </c>
      <c r="H216" s="12">
        <f t="shared" ref="H216" si="79">SUM(I216:J216)</f>
        <v>63</v>
      </c>
      <c r="I216" s="7">
        <v>0</v>
      </c>
      <c r="J216" s="12" cm="1">
        <f t="array" ref="J216">SUMPRODUCT(ROUND(IF(IF(J211:J214&gt;0,E211:E214/(J211:J214/H211:H214*D211:D214),0)*J211:J214&gt;J211:J214,J211:J214,IF(J211:J214&gt;0,E211:E214/(J211:J214/H211:H214*D211:D214),0)*J211:J214),0))</f>
        <v>63</v>
      </c>
      <c r="K216" s="12" cm="1">
        <f t="array" ref="K216">SUMPRODUCT(ROUND(IF(K211:K214&gt;0,E211:E214/D211:D214,0)*K211:K214,0))</f>
        <v>4</v>
      </c>
      <c r="L216" s="7">
        <f>SUMIF($E211:$E214,"&gt;0",L211:L214)</f>
        <v>0</v>
      </c>
    </row>
    <row r="217" spans="1:12" x14ac:dyDescent="0.35">
      <c r="A217" s="79" t="s">
        <v>93</v>
      </c>
      <c r="B217" s="80"/>
      <c r="C217" s="81"/>
      <c r="D217" s="7">
        <f>SUMIF(G211:G214,"f",D211:D214)</f>
        <v>12</v>
      </c>
      <c r="E217" s="7">
        <f>SUMIF(G211:G214,"f",E211:E214)</f>
        <v>5</v>
      </c>
      <c r="F217" s="7" t="s">
        <v>91</v>
      </c>
      <c r="G217" s="7" t="s">
        <v>91</v>
      </c>
      <c r="H217" s="7">
        <f>SUMIF($G211:$G214,"f",H211:H214)</f>
        <v>150</v>
      </c>
      <c r="I217" s="7">
        <f>SUMIF($G211:$G214,"f",I211:I214)</f>
        <v>75</v>
      </c>
      <c r="J217" s="7">
        <f>SUMIF($G211:$G214,"f",J211:J214)</f>
        <v>75</v>
      </c>
      <c r="K217" s="7">
        <f>SUMIF($G211:$G214,"f",K211:K214)</f>
        <v>10</v>
      </c>
      <c r="L217" s="7">
        <f>SUMIF($G211:$G214,"f",L211:L214)</f>
        <v>0</v>
      </c>
    </row>
    <row r="218" spans="1:12" x14ac:dyDescent="0.35">
      <c r="A218" s="82" t="s">
        <v>184</v>
      </c>
      <c r="B218" s="83"/>
      <c r="C218" s="83"/>
      <c r="D218" s="83"/>
      <c r="E218" s="83"/>
      <c r="F218" s="83"/>
      <c r="G218" s="83"/>
      <c r="H218" s="83"/>
      <c r="I218" s="87"/>
      <c r="J218" s="87"/>
      <c r="K218" s="87"/>
      <c r="L218" s="83"/>
    </row>
    <row r="219" spans="1:12" x14ac:dyDescent="0.35">
      <c r="A219" s="7">
        <v>1</v>
      </c>
      <c r="B219" s="11" t="s">
        <v>70</v>
      </c>
      <c r="C219" s="7" t="s">
        <v>188</v>
      </c>
      <c r="D219" s="7">
        <v>4.5</v>
      </c>
      <c r="E219" s="7">
        <v>2</v>
      </c>
      <c r="F219" s="9" t="s">
        <v>122</v>
      </c>
      <c r="G219" s="7" t="s">
        <v>88</v>
      </c>
      <c r="H219" s="7">
        <v>60</v>
      </c>
      <c r="I219" s="7">
        <v>30</v>
      </c>
      <c r="J219" s="7">
        <v>30</v>
      </c>
      <c r="K219" s="7">
        <v>2</v>
      </c>
      <c r="L219" s="7">
        <v>0</v>
      </c>
    </row>
    <row r="220" spans="1:12" x14ac:dyDescent="0.35">
      <c r="A220" s="82" t="s">
        <v>90</v>
      </c>
      <c r="B220" s="83"/>
      <c r="C220" s="86"/>
      <c r="D220" s="10">
        <f>SUM(D219:D219)</f>
        <v>4.5</v>
      </c>
      <c r="E220" s="10">
        <f>SUM(E219:E219)</f>
        <v>2</v>
      </c>
      <c r="F220" s="10" t="s">
        <v>91</v>
      </c>
      <c r="G220" s="10" t="s">
        <v>91</v>
      </c>
      <c r="H220" s="10">
        <f>SUM(H219:H219)</f>
        <v>60</v>
      </c>
      <c r="I220" s="10">
        <f>SUM(I219:I219)</f>
        <v>30</v>
      </c>
      <c r="J220" s="10">
        <f>SUM(J219:J219)</f>
        <v>30</v>
      </c>
      <c r="K220" s="10">
        <f>SUM(K219:K219)</f>
        <v>2</v>
      </c>
      <c r="L220" s="10">
        <f>SUM(L219:L219)</f>
        <v>0</v>
      </c>
    </row>
    <row r="221" spans="1:12" x14ac:dyDescent="0.35">
      <c r="A221" s="79" t="s">
        <v>92</v>
      </c>
      <c r="B221" s="80"/>
      <c r="C221" s="81"/>
      <c r="D221" s="1" t="s">
        <v>91</v>
      </c>
      <c r="E221" s="7">
        <f>E220</f>
        <v>2</v>
      </c>
      <c r="F221" s="7" t="s">
        <v>91</v>
      </c>
      <c r="G221" s="7" t="s">
        <v>91</v>
      </c>
      <c r="H221" s="12">
        <f t="shared" ref="H221" si="80">SUM(I221:J221)</f>
        <v>27</v>
      </c>
      <c r="I221" s="7">
        <v>0</v>
      </c>
      <c r="J221" s="12" cm="1">
        <f t="array" ref="J221">SUMPRODUCT(ROUND(IF(IF(J219:J219&gt;0,E219:E219/(J219:J219/H219:H219*D219:D219),0)*J219:J219&gt;J219:J219,J219:J219,IF(J219:J219&gt;0,E219:E219/(J219:J219/H219:H219*D219:D219),0)*J219:J219),0))</f>
        <v>27</v>
      </c>
      <c r="K221" s="12" cm="1">
        <f t="array" ref="K221">SUMPRODUCT(ROUND(IF(K219:K219&gt;0,E219:E219/D219:D219,0)*K219:K219,0))</f>
        <v>1</v>
      </c>
      <c r="L221" s="7">
        <f>SUMIF($E219:$E219,"&gt;0",L219:L219)</f>
        <v>0</v>
      </c>
    </row>
    <row r="222" spans="1:12" x14ac:dyDescent="0.35">
      <c r="A222" s="79" t="s">
        <v>93</v>
      </c>
      <c r="B222" s="80"/>
      <c r="C222" s="81"/>
      <c r="D222" s="7">
        <f>SUMIF(G219:G219,"f",D219:D219)</f>
        <v>4.5</v>
      </c>
      <c r="E222" s="7">
        <f>SUMIF(G219:G219,"f",E219:E219)</f>
        <v>2</v>
      </c>
      <c r="F222" s="7" t="s">
        <v>91</v>
      </c>
      <c r="G222" s="7" t="s">
        <v>91</v>
      </c>
      <c r="H222" s="7">
        <f>SUMIF($G219:$G219,"f",H219:H219)</f>
        <v>60</v>
      </c>
      <c r="I222" s="7">
        <f>SUMIF($G219:$G219,"f",I219:I219)</f>
        <v>30</v>
      </c>
      <c r="J222" s="7">
        <f>SUMIF($G219:$G219,"f",J219:J219)</f>
        <v>30</v>
      </c>
      <c r="K222" s="7">
        <f>SUMIF($G219:$G219,"f",K219:K219)</f>
        <v>2</v>
      </c>
      <c r="L222" s="7">
        <f>SUMIF($G219:$G219,"f",L219:L219)</f>
        <v>0</v>
      </c>
    </row>
    <row r="223" spans="1:12" x14ac:dyDescent="0.35">
      <c r="A223" s="82" t="s">
        <v>183</v>
      </c>
      <c r="B223" s="83"/>
      <c r="C223" s="83"/>
      <c r="D223" s="83"/>
      <c r="E223" s="83"/>
      <c r="F223" s="83"/>
      <c r="G223" s="83"/>
      <c r="H223" s="83"/>
      <c r="I223" s="87"/>
      <c r="J223" s="87"/>
      <c r="K223" s="87"/>
      <c r="L223" s="83"/>
    </row>
    <row r="224" spans="1:12" x14ac:dyDescent="0.35">
      <c r="A224" s="7">
        <v>1</v>
      </c>
      <c r="B224" s="15" t="s">
        <v>75</v>
      </c>
      <c r="C224" s="7" t="s">
        <v>188</v>
      </c>
      <c r="D224" s="7">
        <v>2.5</v>
      </c>
      <c r="E224" s="7">
        <v>2.5</v>
      </c>
      <c r="F224" s="9" t="s">
        <v>122</v>
      </c>
      <c r="G224" s="7" t="s">
        <v>88</v>
      </c>
      <c r="H224" s="7">
        <v>30</v>
      </c>
      <c r="I224" s="7">
        <v>0</v>
      </c>
      <c r="J224" s="7">
        <v>30</v>
      </c>
      <c r="K224" s="7">
        <v>2</v>
      </c>
      <c r="L224" s="7">
        <v>0</v>
      </c>
    </row>
    <row r="225" spans="1:12" x14ac:dyDescent="0.35">
      <c r="A225" s="82" t="s">
        <v>90</v>
      </c>
      <c r="B225" s="83"/>
      <c r="C225" s="86"/>
      <c r="D225" s="10">
        <f>SUM(D224:D224)</f>
        <v>2.5</v>
      </c>
      <c r="E225" s="10">
        <f>SUM(E224:E224)</f>
        <v>2.5</v>
      </c>
      <c r="F225" s="10" t="s">
        <v>91</v>
      </c>
      <c r="G225" s="10" t="s">
        <v>91</v>
      </c>
      <c r="H225" s="10">
        <f>SUM(H224:H224)</f>
        <v>30</v>
      </c>
      <c r="I225" s="10">
        <f>SUM(I224:I224)</f>
        <v>0</v>
      </c>
      <c r="J225" s="10">
        <f>SUM(J224:J224)</f>
        <v>30</v>
      </c>
      <c r="K225" s="10">
        <f>SUM(K224:K224)</f>
        <v>2</v>
      </c>
      <c r="L225" s="10">
        <f>SUM(L224:L224)</f>
        <v>0</v>
      </c>
    </row>
    <row r="226" spans="1:12" x14ac:dyDescent="0.35">
      <c r="A226" s="79" t="s">
        <v>92</v>
      </c>
      <c r="B226" s="80"/>
      <c r="C226" s="81"/>
      <c r="D226" s="1" t="s">
        <v>91</v>
      </c>
      <c r="E226" s="7">
        <f>E225</f>
        <v>2.5</v>
      </c>
      <c r="F226" s="7" t="s">
        <v>91</v>
      </c>
      <c r="G226" s="7" t="s">
        <v>91</v>
      </c>
      <c r="H226" s="12">
        <f t="shared" ref="H226" si="81">SUM(I226:J226)</f>
        <v>30</v>
      </c>
      <c r="I226" s="7">
        <v>0</v>
      </c>
      <c r="J226" s="12" cm="1">
        <f t="array" ref="J226">SUMPRODUCT(ROUND(IF(IF(J224:J224&gt;0,E224:E224/(J224:J224/H224:H224*D224:D224),0)*J224:J224&gt;J224:J224,J224:J224,IF(J224:J224&gt;0,E224:E224/(J224:J224/H224:H224*D224:D224),0)*J224:J224),0))</f>
        <v>30</v>
      </c>
      <c r="K226" s="12" cm="1">
        <f t="array" ref="K226">SUMPRODUCT(ROUND(IF(K224:K224&gt;0,E224:E224/D224:D224,0)*K224:K224,0))</f>
        <v>2</v>
      </c>
      <c r="L226" s="7">
        <f>SUMIF($E224:$E224,"&gt;0",L224:L224)</f>
        <v>0</v>
      </c>
    </row>
    <row r="227" spans="1:12" x14ac:dyDescent="0.35">
      <c r="A227" s="79" t="s">
        <v>93</v>
      </c>
      <c r="B227" s="80"/>
      <c r="C227" s="81"/>
      <c r="D227" s="7">
        <f>SUMIF(G224:G224,"f",D224:D224)</f>
        <v>2.5</v>
      </c>
      <c r="E227" s="7">
        <f>SUMIF(G224:G224,"f",E224:E224)</f>
        <v>2.5</v>
      </c>
      <c r="F227" s="7" t="s">
        <v>91</v>
      </c>
      <c r="G227" s="7" t="s">
        <v>91</v>
      </c>
      <c r="H227" s="7">
        <f>SUMIF($G224:$G224,"f",H224:H224)</f>
        <v>30</v>
      </c>
      <c r="I227" s="7">
        <f>SUMIF($G224:$G224,"f",I224:I224)</f>
        <v>0</v>
      </c>
      <c r="J227" s="7">
        <f>SUMIF($G224:$G224,"f",J224:J224)</f>
        <v>30</v>
      </c>
      <c r="K227" s="7">
        <f>SUMIF($G224:$G224,"f",K224:K224)</f>
        <v>2</v>
      </c>
      <c r="L227" s="7">
        <f>SUMIF($G224:$G224,"f",L224:L224)</f>
        <v>0</v>
      </c>
    </row>
    <row r="228" spans="1:12" x14ac:dyDescent="0.35">
      <c r="A228" s="88" t="s">
        <v>179</v>
      </c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9"/>
    </row>
    <row r="229" spans="1:12" x14ac:dyDescent="0.35">
      <c r="A229" s="7">
        <v>1</v>
      </c>
      <c r="B229" s="16" t="s">
        <v>45</v>
      </c>
      <c r="C229" s="7" t="s">
        <v>188</v>
      </c>
      <c r="D229" s="7">
        <v>2.5</v>
      </c>
      <c r="E229" s="7">
        <v>2</v>
      </c>
      <c r="F229" s="9" t="s">
        <v>122</v>
      </c>
      <c r="G229" s="7" t="s">
        <v>89</v>
      </c>
      <c r="H229" s="7">
        <v>30</v>
      </c>
      <c r="I229" s="9">
        <v>0</v>
      </c>
      <c r="J229" s="9">
        <v>30</v>
      </c>
      <c r="K229" s="9">
        <v>2</v>
      </c>
      <c r="L229" s="7">
        <v>0</v>
      </c>
    </row>
    <row r="230" spans="1:12" x14ac:dyDescent="0.35">
      <c r="A230" s="82" t="s">
        <v>90</v>
      </c>
      <c r="B230" s="83"/>
      <c r="C230" s="86"/>
      <c r="D230" s="10">
        <f>SUM(D229:D229)</f>
        <v>2.5</v>
      </c>
      <c r="E230" s="10">
        <f>SUM(E229:E229)</f>
        <v>2</v>
      </c>
      <c r="F230" s="10" t="s">
        <v>91</v>
      </c>
      <c r="G230" s="10" t="s">
        <v>91</v>
      </c>
      <c r="H230" s="10">
        <f>SUM(I230:J230)</f>
        <v>30</v>
      </c>
      <c r="I230" s="10">
        <f>SUM(I229:I229)</f>
        <v>0</v>
      </c>
      <c r="J230" s="10">
        <f>SUM(J229:J229)</f>
        <v>30</v>
      </c>
      <c r="K230" s="10">
        <f>SUM(K229:K229)</f>
        <v>2</v>
      </c>
      <c r="L230" s="10">
        <f>SUM(L229:L229)</f>
        <v>0</v>
      </c>
    </row>
    <row r="231" spans="1:12" x14ac:dyDescent="0.35">
      <c r="A231" s="79" t="s">
        <v>92</v>
      </c>
      <c r="B231" s="80"/>
      <c r="C231" s="81"/>
      <c r="D231" s="1" t="s">
        <v>91</v>
      </c>
      <c r="E231" s="7">
        <f>E230</f>
        <v>2</v>
      </c>
      <c r="F231" s="7" t="s">
        <v>91</v>
      </c>
      <c r="G231" s="7" t="s">
        <v>91</v>
      </c>
      <c r="H231" s="12">
        <f t="shared" ref="H231" si="82">SUM(I231:J231)</f>
        <v>24</v>
      </c>
      <c r="I231" s="7">
        <v>0</v>
      </c>
      <c r="J231" s="12" cm="1">
        <f t="array" ref="J231">SUMPRODUCT(ROUND(IF(IF(J229:J229&gt;0,E229:E229/(J229:J229/H229:H229*D229:D229),0)*J229:J229&gt;J229:J229,J229:J229,IF(J229:J229&gt;0,E229:E229/(J229:J229/H229:H229*D229:D229),0)*J229:J229),0))</f>
        <v>24</v>
      </c>
      <c r="K231" s="12">
        <f>SUMPRODUCT(ROUND(IF(K229&gt;0,E229/D229,0)*K229,0))</f>
        <v>2</v>
      </c>
      <c r="L231" s="7">
        <f>SUMIF($E229:$E229,"&gt;0",L229:L229)</f>
        <v>0</v>
      </c>
    </row>
    <row r="232" spans="1:12" x14ac:dyDescent="0.35">
      <c r="A232" s="79" t="s">
        <v>93</v>
      </c>
      <c r="B232" s="80"/>
      <c r="C232" s="81"/>
      <c r="D232" s="7">
        <f>SUMIF(G229:G229,"f",D229:D229)</f>
        <v>0</v>
      </c>
      <c r="E232" s="7">
        <f>SUMIF(G229:G229,"f",E229:E229)</f>
        <v>0</v>
      </c>
      <c r="F232" s="7" t="s">
        <v>91</v>
      </c>
      <c r="G232" s="7" t="s">
        <v>91</v>
      </c>
      <c r="H232" s="7">
        <f>SUMIF($G229:$G229,"f",H229:H229)</f>
        <v>0</v>
      </c>
      <c r="I232" s="7">
        <f>SUMIF($G229:$G229,"f",I229:I229)</f>
        <v>0</v>
      </c>
      <c r="J232" s="7">
        <f>SUMIF($G229:$G229,"f",J229:J229)</f>
        <v>0</v>
      </c>
      <c r="K232" s="7">
        <f>SUMIF($G229:$G229,"f",K229:K229)</f>
        <v>0</v>
      </c>
      <c r="L232" s="7">
        <f>SUMIF($G229:$G229,"f",L229:L229)</f>
        <v>0</v>
      </c>
    </row>
    <row r="233" spans="1:12" x14ac:dyDescent="0.35">
      <c r="A233" s="82" t="s">
        <v>140</v>
      </c>
      <c r="B233" s="83"/>
      <c r="C233" s="86"/>
      <c r="D233" s="10">
        <f>D207+D215+D220+D225+D230</f>
        <v>30</v>
      </c>
      <c r="E233" s="10">
        <f>E207+E215+E220+E225+E230</f>
        <v>17.5</v>
      </c>
      <c r="F233" s="10" t="s">
        <v>91</v>
      </c>
      <c r="G233" s="10" t="s">
        <v>91</v>
      </c>
      <c r="H233" s="10">
        <f>H207+H215+H220+H225+H230</f>
        <v>375</v>
      </c>
      <c r="I233" s="10">
        <f t="shared" ref="I233:L233" si="83">I207+I215+I220+I225+I230</f>
        <v>135</v>
      </c>
      <c r="J233" s="10">
        <f t="shared" si="83"/>
        <v>240</v>
      </c>
      <c r="K233" s="10">
        <f t="shared" si="83"/>
        <v>24</v>
      </c>
      <c r="L233" s="10">
        <f t="shared" si="83"/>
        <v>0</v>
      </c>
    </row>
    <row r="234" spans="1:12" x14ac:dyDescent="0.35">
      <c r="A234" s="82" t="s">
        <v>141</v>
      </c>
      <c r="B234" s="83"/>
      <c r="C234" s="86"/>
      <c r="D234" s="10">
        <f>D197+D233</f>
        <v>60</v>
      </c>
      <c r="E234" s="10">
        <f>E197+E233</f>
        <v>29</v>
      </c>
      <c r="F234" s="10" t="s">
        <v>91</v>
      </c>
      <c r="G234" s="10" t="s">
        <v>91</v>
      </c>
      <c r="H234" s="10">
        <f>H197+H233</f>
        <v>765</v>
      </c>
      <c r="I234" s="10">
        <f>I197+I233</f>
        <v>285</v>
      </c>
      <c r="J234" s="10">
        <f>J197+J233</f>
        <v>480</v>
      </c>
      <c r="K234" s="10">
        <f>K197+K233</f>
        <v>43</v>
      </c>
      <c r="L234" s="10">
        <f>L197+L233</f>
        <v>0</v>
      </c>
    </row>
    <row r="235" spans="1:12" x14ac:dyDescent="0.35">
      <c r="A235" s="4"/>
      <c r="B235" s="4"/>
      <c r="C235" s="4"/>
      <c r="D235" s="3"/>
      <c r="E235" s="3"/>
      <c r="F235" s="3"/>
      <c r="G235" s="3"/>
      <c r="H235" s="3"/>
      <c r="I235" s="3"/>
      <c r="J235" s="3"/>
      <c r="K235" s="3"/>
      <c r="L235" s="3"/>
    </row>
    <row r="236" spans="1:12" s="1" customFormat="1" x14ac:dyDescent="0.35"/>
    <row r="237" spans="1:12" x14ac:dyDescent="0.35">
      <c r="A237" s="23" t="s">
        <v>78</v>
      </c>
      <c r="B237" s="110" t="s">
        <v>125</v>
      </c>
      <c r="C237" s="110"/>
    </row>
    <row r="238" spans="1:12" x14ac:dyDescent="0.35">
      <c r="A238" s="10" t="s">
        <v>160</v>
      </c>
      <c r="B238" s="109" t="s">
        <v>126</v>
      </c>
      <c r="C238" s="109"/>
    </row>
    <row r="239" spans="1:12" x14ac:dyDescent="0.35">
      <c r="A239" s="7">
        <v>1</v>
      </c>
      <c r="B239" s="108" t="s">
        <v>127</v>
      </c>
      <c r="C239" s="108"/>
    </row>
    <row r="240" spans="1:12" x14ac:dyDescent="0.35">
      <c r="A240" s="7">
        <v>2</v>
      </c>
      <c r="B240" s="108" t="s">
        <v>128</v>
      </c>
      <c r="C240" s="108"/>
    </row>
    <row r="241" spans="1:3" x14ac:dyDescent="0.35">
      <c r="A241" s="7">
        <v>3</v>
      </c>
      <c r="B241" s="108" t="s">
        <v>129</v>
      </c>
      <c r="C241" s="108"/>
    </row>
    <row r="242" spans="1:3" x14ac:dyDescent="0.35">
      <c r="A242" s="7">
        <v>4</v>
      </c>
      <c r="B242" s="108" t="s">
        <v>130</v>
      </c>
      <c r="C242" s="108"/>
    </row>
    <row r="243" spans="1:3" x14ac:dyDescent="0.35">
      <c r="A243" s="10" t="s">
        <v>161</v>
      </c>
      <c r="B243" s="109" t="s">
        <v>14</v>
      </c>
      <c r="C243" s="109"/>
    </row>
    <row r="244" spans="1:3" x14ac:dyDescent="0.35">
      <c r="A244" s="7">
        <v>1</v>
      </c>
      <c r="B244" s="108" t="s">
        <v>61</v>
      </c>
      <c r="C244" s="108"/>
    </row>
    <row r="245" spans="1:3" x14ac:dyDescent="0.35">
      <c r="A245" s="7">
        <v>2</v>
      </c>
      <c r="B245" s="108" t="s">
        <v>54</v>
      </c>
      <c r="C245" s="108"/>
    </row>
  </sheetData>
  <sortState xmlns:xlrd2="http://schemas.microsoft.com/office/spreadsheetml/2017/richdata2" ref="B179:L182">
    <sortCondition ref="B179:B182"/>
  </sortState>
  <mergeCells count="207">
    <mergeCell ref="B245:C245"/>
    <mergeCell ref="B244:C244"/>
    <mergeCell ref="B243:C243"/>
    <mergeCell ref="B242:C242"/>
    <mergeCell ref="B241:C241"/>
    <mergeCell ref="B240:C240"/>
    <mergeCell ref="B239:C239"/>
    <mergeCell ref="B238:C238"/>
    <mergeCell ref="B237:C237"/>
    <mergeCell ref="A233:C233"/>
    <mergeCell ref="A216:C216"/>
    <mergeCell ref="A217:C217"/>
    <mergeCell ref="A210:L210"/>
    <mergeCell ref="A215:C215"/>
    <mergeCell ref="F200:F201"/>
    <mergeCell ref="G200:G201"/>
    <mergeCell ref="L200:L201"/>
    <mergeCell ref="A202:L202"/>
    <mergeCell ref="A228:L228"/>
    <mergeCell ref="A230:C230"/>
    <mergeCell ref="A231:C231"/>
    <mergeCell ref="A232:C232"/>
    <mergeCell ref="A203:L203"/>
    <mergeCell ref="A207:C207"/>
    <mergeCell ref="A208:C208"/>
    <mergeCell ref="A209:C209"/>
    <mergeCell ref="A218:L218"/>
    <mergeCell ref="A220:C220"/>
    <mergeCell ref="A221:C221"/>
    <mergeCell ref="A222:C222"/>
    <mergeCell ref="A223:L223"/>
    <mergeCell ref="A225:C225"/>
    <mergeCell ref="A226:C226"/>
    <mergeCell ref="A197:C197"/>
    <mergeCell ref="A200:A201"/>
    <mergeCell ref="B200:B201"/>
    <mergeCell ref="C200:C201"/>
    <mergeCell ref="D200:D201"/>
    <mergeCell ref="E200:E201"/>
    <mergeCell ref="A184:C184"/>
    <mergeCell ref="A185:C185"/>
    <mergeCell ref="A186:L186"/>
    <mergeCell ref="A189:C189"/>
    <mergeCell ref="A190:C190"/>
    <mergeCell ref="A191:C191"/>
    <mergeCell ref="H200:K200"/>
    <mergeCell ref="A165:C165"/>
    <mergeCell ref="A167:C167"/>
    <mergeCell ref="A173:L173"/>
    <mergeCell ref="A175:C175"/>
    <mergeCell ref="A176:C176"/>
    <mergeCell ref="A177:C177"/>
    <mergeCell ref="A178:L178"/>
    <mergeCell ref="A183:C183"/>
    <mergeCell ref="F170:F171"/>
    <mergeCell ref="G170:G171"/>
    <mergeCell ref="L170:L171"/>
    <mergeCell ref="A172:L172"/>
    <mergeCell ref="A138:C138"/>
    <mergeCell ref="A139:C139"/>
    <mergeCell ref="A140:L140"/>
    <mergeCell ref="A142:C142"/>
    <mergeCell ref="A143:C143"/>
    <mergeCell ref="A144:C144"/>
    <mergeCell ref="A128:L128"/>
    <mergeCell ref="A131:C131"/>
    <mergeCell ref="A132:C132"/>
    <mergeCell ref="A133:C133"/>
    <mergeCell ref="A134:L134"/>
    <mergeCell ref="A137:C137"/>
    <mergeCell ref="F125:F126"/>
    <mergeCell ref="G125:G126"/>
    <mergeCell ref="L125:L126"/>
    <mergeCell ref="A127:L127"/>
    <mergeCell ref="A116:L116"/>
    <mergeCell ref="A119:C119"/>
    <mergeCell ref="A120:C120"/>
    <mergeCell ref="A121:C121"/>
    <mergeCell ref="A122:C122"/>
    <mergeCell ref="A125:A126"/>
    <mergeCell ref="B125:B126"/>
    <mergeCell ref="C125:C126"/>
    <mergeCell ref="D125:D126"/>
    <mergeCell ref="E125:E126"/>
    <mergeCell ref="H125:K125"/>
    <mergeCell ref="A98:L98"/>
    <mergeCell ref="A103:C103"/>
    <mergeCell ref="A105:C105"/>
    <mergeCell ref="A65:L65"/>
    <mergeCell ref="A70:C70"/>
    <mergeCell ref="A71:C71"/>
    <mergeCell ref="A72:C72"/>
    <mergeCell ref="A73:L73"/>
    <mergeCell ref="F89:F90"/>
    <mergeCell ref="G89:G90"/>
    <mergeCell ref="L89:L90"/>
    <mergeCell ref="A91:L91"/>
    <mergeCell ref="A85:C85"/>
    <mergeCell ref="A89:A90"/>
    <mergeCell ref="B89:B90"/>
    <mergeCell ref="C89:C90"/>
    <mergeCell ref="D89:D90"/>
    <mergeCell ref="E89:E90"/>
    <mergeCell ref="H89:K89"/>
    <mergeCell ref="A86:C86"/>
    <mergeCell ref="A19:L19"/>
    <mergeCell ref="A39:L39"/>
    <mergeCell ref="A43:C43"/>
    <mergeCell ref="A44:C44"/>
    <mergeCell ref="A45:C45"/>
    <mergeCell ref="A46:L46"/>
    <mergeCell ref="A59:L59"/>
    <mergeCell ref="A60:L60"/>
    <mergeCell ref="A62:C62"/>
    <mergeCell ref="A51:C51"/>
    <mergeCell ref="A29:C29"/>
    <mergeCell ref="A30:C30"/>
    <mergeCell ref="A31:L31"/>
    <mergeCell ref="A36:C36"/>
    <mergeCell ref="A37:C37"/>
    <mergeCell ref="A38:C38"/>
    <mergeCell ref="A40:L40"/>
    <mergeCell ref="D57:D58"/>
    <mergeCell ref="E57:E58"/>
    <mergeCell ref="F57:F58"/>
    <mergeCell ref="G57:G58"/>
    <mergeCell ref="L57:L58"/>
    <mergeCell ref="A52:C52"/>
    <mergeCell ref="A53:C53"/>
    <mergeCell ref="A20:L20"/>
    <mergeCell ref="A22:C22"/>
    <mergeCell ref="A23:C23"/>
    <mergeCell ref="A24:C24"/>
    <mergeCell ref="A25:L25"/>
    <mergeCell ref="A28:C28"/>
    <mergeCell ref="A76:C76"/>
    <mergeCell ref="A77:C77"/>
    <mergeCell ref="A78:C78"/>
    <mergeCell ref="H57:K57"/>
    <mergeCell ref="A63:C63"/>
    <mergeCell ref="A64:C64"/>
    <mergeCell ref="A54:C54"/>
    <mergeCell ref="A57:A58"/>
    <mergeCell ref="B57:B58"/>
    <mergeCell ref="C57:C58"/>
    <mergeCell ref="A1:L1"/>
    <mergeCell ref="A2:L2"/>
    <mergeCell ref="A5:L5"/>
    <mergeCell ref="A6:L6"/>
    <mergeCell ref="A7:L7"/>
    <mergeCell ref="A17:A18"/>
    <mergeCell ref="B17:B18"/>
    <mergeCell ref="C17:C18"/>
    <mergeCell ref="D17:D18"/>
    <mergeCell ref="E17:E18"/>
    <mergeCell ref="H17:K17"/>
    <mergeCell ref="F17:F18"/>
    <mergeCell ref="G17:G18"/>
    <mergeCell ref="L17:L18"/>
    <mergeCell ref="A234:C234"/>
    <mergeCell ref="A148:C148"/>
    <mergeCell ref="A149:C149"/>
    <mergeCell ref="A150:L150"/>
    <mergeCell ref="A152:C152"/>
    <mergeCell ref="A153:C153"/>
    <mergeCell ref="A154:C154"/>
    <mergeCell ref="A156:L156"/>
    <mergeCell ref="A161:L161"/>
    <mergeCell ref="A163:C163"/>
    <mergeCell ref="A155:L155"/>
    <mergeCell ref="A158:C158"/>
    <mergeCell ref="A159:C159"/>
    <mergeCell ref="A160:C160"/>
    <mergeCell ref="A195:C195"/>
    <mergeCell ref="A196:C196"/>
    <mergeCell ref="A166:C166"/>
    <mergeCell ref="A170:A171"/>
    <mergeCell ref="B170:B171"/>
    <mergeCell ref="C170:C171"/>
    <mergeCell ref="D170:D171"/>
    <mergeCell ref="E170:E171"/>
    <mergeCell ref="H170:K170"/>
    <mergeCell ref="A164:C164"/>
    <mergeCell ref="A227:C227"/>
    <mergeCell ref="A79:L79"/>
    <mergeCell ref="A80:L80"/>
    <mergeCell ref="A82:C82"/>
    <mergeCell ref="A83:C83"/>
    <mergeCell ref="A84:C84"/>
    <mergeCell ref="A192:L192"/>
    <mergeCell ref="A194:C194"/>
    <mergeCell ref="A114:C114"/>
    <mergeCell ref="A115:C115"/>
    <mergeCell ref="A113:C113"/>
    <mergeCell ref="A111:L111"/>
    <mergeCell ref="A117:L117"/>
    <mergeCell ref="A145:L145"/>
    <mergeCell ref="A147:C147"/>
    <mergeCell ref="A104:C104"/>
    <mergeCell ref="A108:C108"/>
    <mergeCell ref="A109:C109"/>
    <mergeCell ref="A110:C110"/>
    <mergeCell ref="A106:L106"/>
    <mergeCell ref="A92:L92"/>
    <mergeCell ref="A95:C95"/>
    <mergeCell ref="A96:C96"/>
    <mergeCell ref="A97:C97"/>
  </mergeCells>
  <pageMargins left="0.31496062992125984" right="0.31496062992125984" top="0.74803149606299213" bottom="0.55118110236220474" header="0.31496062992125984" footer="0.31496062992125984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FBE8B8-9225-43F1-98B2-7E24EAA71E1E}">
  <dimension ref="A1:L132"/>
  <sheetViews>
    <sheetView tabSelected="1" zoomScale="130" zoomScaleNormal="130" workbookViewId="0">
      <selection activeCell="A10" sqref="A10"/>
    </sheetView>
  </sheetViews>
  <sheetFormatPr defaultColWidth="8.90625" defaultRowHeight="12" x14ac:dyDescent="0.3"/>
  <cols>
    <col min="1" max="1" width="5.81640625" style="42" customWidth="1"/>
    <col min="2" max="2" width="42.81640625" style="42" customWidth="1"/>
    <col min="3" max="3" width="3.36328125" style="42" bestFit="1" customWidth="1"/>
    <col min="4" max="4" width="4.54296875" style="42" bestFit="1" customWidth="1"/>
    <col min="5" max="5" width="5.1796875" style="44" bestFit="1" customWidth="1"/>
    <col min="6" max="6" width="6.90625" style="42" bestFit="1" customWidth="1"/>
    <col min="7" max="7" width="7.453125" style="42" bestFit="1" customWidth="1"/>
    <col min="8" max="8" width="5.1796875" style="42" bestFit="1" customWidth="1"/>
    <col min="9" max="9" width="3.6328125" style="42" bestFit="1" customWidth="1"/>
    <col min="10" max="10" width="3.6328125" style="44" bestFit="1" customWidth="1"/>
    <col min="11" max="11" width="3.36328125" style="44" bestFit="1" customWidth="1"/>
    <col min="12" max="12" width="3.36328125" style="42" bestFit="1" customWidth="1"/>
    <col min="13" max="16384" width="8.90625" style="42"/>
  </cols>
  <sheetData>
    <row r="1" spans="1:12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</row>
    <row r="2" spans="1:12" x14ac:dyDescent="0.3">
      <c r="A2" s="136" t="s">
        <v>159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</row>
    <row r="3" spans="1:12" x14ac:dyDescent="0.3">
      <c r="A3" s="135" t="s">
        <v>189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5" spans="1:12" x14ac:dyDescent="0.3">
      <c r="A5" s="43" t="s">
        <v>175</v>
      </c>
    </row>
    <row r="6" spans="1:12" x14ac:dyDescent="0.3">
      <c r="A6" s="43" t="s">
        <v>166</v>
      </c>
    </row>
    <row r="7" spans="1:12" x14ac:dyDescent="0.3">
      <c r="A7" s="43" t="s">
        <v>167</v>
      </c>
    </row>
    <row r="8" spans="1:12" x14ac:dyDescent="0.3">
      <c r="A8" s="43" t="s">
        <v>168</v>
      </c>
    </row>
    <row r="9" spans="1:12" x14ac:dyDescent="0.3">
      <c r="A9" s="43" t="s">
        <v>169</v>
      </c>
    </row>
    <row r="10" spans="1:12" x14ac:dyDescent="0.3">
      <c r="A10" s="43" t="s">
        <v>170</v>
      </c>
    </row>
    <row r="12" spans="1:12" x14ac:dyDescent="0.3">
      <c r="A12" s="45"/>
    </row>
    <row r="13" spans="1:12" s="46" customFormat="1" ht="114.65" customHeight="1" x14ac:dyDescent="0.35">
      <c r="A13" s="130" t="s">
        <v>78</v>
      </c>
      <c r="B13" s="130" t="s">
        <v>79</v>
      </c>
      <c r="C13" s="126" t="s">
        <v>80</v>
      </c>
      <c r="D13" s="126" t="s">
        <v>81</v>
      </c>
      <c r="E13" s="128" t="s">
        <v>82</v>
      </c>
      <c r="F13" s="126" t="s">
        <v>83</v>
      </c>
      <c r="G13" s="128" t="s">
        <v>84</v>
      </c>
      <c r="H13" s="132" t="s">
        <v>85</v>
      </c>
      <c r="I13" s="133"/>
      <c r="J13" s="133"/>
      <c r="K13" s="134"/>
      <c r="L13" s="126" t="s">
        <v>146</v>
      </c>
    </row>
    <row r="14" spans="1:12" s="46" customFormat="1" ht="72" customHeight="1" x14ac:dyDescent="0.35">
      <c r="A14" s="131"/>
      <c r="B14" s="131"/>
      <c r="C14" s="127"/>
      <c r="D14" s="127"/>
      <c r="E14" s="129"/>
      <c r="F14" s="127"/>
      <c r="G14" s="129"/>
      <c r="H14" s="48" t="s">
        <v>2</v>
      </c>
      <c r="I14" s="49" t="s">
        <v>3</v>
      </c>
      <c r="J14" s="49" t="s">
        <v>4</v>
      </c>
      <c r="K14" s="49" t="s">
        <v>121</v>
      </c>
      <c r="L14" s="127"/>
    </row>
    <row r="15" spans="1:12" x14ac:dyDescent="0.3">
      <c r="A15" s="120" t="s">
        <v>86</v>
      </c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</row>
    <row r="16" spans="1:12" x14ac:dyDescent="0.3">
      <c r="A16" s="122" t="s">
        <v>87</v>
      </c>
      <c r="B16" s="123"/>
      <c r="C16" s="123"/>
      <c r="D16" s="123"/>
      <c r="E16" s="123"/>
      <c r="F16" s="123"/>
      <c r="G16" s="123"/>
      <c r="H16" s="123"/>
      <c r="I16" s="123"/>
      <c r="J16" s="123"/>
      <c r="K16" s="123"/>
      <c r="L16" s="123"/>
    </row>
    <row r="17" spans="1:12" s="46" customFormat="1" x14ac:dyDescent="0.35">
      <c r="A17" s="50">
        <v>1</v>
      </c>
      <c r="B17" s="51" t="s">
        <v>7</v>
      </c>
      <c r="C17" s="52">
        <v>1</v>
      </c>
      <c r="D17" s="52">
        <v>2</v>
      </c>
      <c r="E17" s="50">
        <v>2</v>
      </c>
      <c r="F17" s="52" t="s">
        <v>122</v>
      </c>
      <c r="G17" s="50" t="s">
        <v>89</v>
      </c>
      <c r="H17" s="50">
        <f t="shared" ref="H17:H23" si="0">I17+J17</f>
        <v>30</v>
      </c>
      <c r="I17" s="52">
        <v>0</v>
      </c>
      <c r="J17" s="52">
        <v>30</v>
      </c>
      <c r="K17" s="52">
        <v>1</v>
      </c>
      <c r="L17" s="50">
        <v>0</v>
      </c>
    </row>
    <row r="18" spans="1:12" s="46" customFormat="1" x14ac:dyDescent="0.35">
      <c r="A18" s="50">
        <v>2</v>
      </c>
      <c r="B18" s="51" t="s">
        <v>12</v>
      </c>
      <c r="C18" s="52">
        <v>2</v>
      </c>
      <c r="D18" s="52">
        <v>2</v>
      </c>
      <c r="E18" s="50">
        <v>0</v>
      </c>
      <c r="F18" s="52" t="s">
        <v>122</v>
      </c>
      <c r="G18" s="50" t="s">
        <v>88</v>
      </c>
      <c r="H18" s="50">
        <f t="shared" si="0"/>
        <v>30</v>
      </c>
      <c r="I18" s="52">
        <v>0</v>
      </c>
      <c r="J18" s="52">
        <v>30</v>
      </c>
      <c r="K18" s="52">
        <v>1</v>
      </c>
      <c r="L18" s="50">
        <v>0</v>
      </c>
    </row>
    <row r="19" spans="1:12" s="46" customFormat="1" x14ac:dyDescent="0.35">
      <c r="A19" s="50">
        <v>3</v>
      </c>
      <c r="B19" s="51" t="s">
        <v>18</v>
      </c>
      <c r="C19" s="52">
        <v>3</v>
      </c>
      <c r="D19" s="52">
        <v>2</v>
      </c>
      <c r="E19" s="50">
        <v>0</v>
      </c>
      <c r="F19" s="52" t="s">
        <v>122</v>
      </c>
      <c r="G19" s="50" t="s">
        <v>88</v>
      </c>
      <c r="H19" s="50">
        <f t="shared" si="0"/>
        <v>30</v>
      </c>
      <c r="I19" s="52">
        <v>0</v>
      </c>
      <c r="J19" s="52">
        <v>30</v>
      </c>
      <c r="K19" s="52">
        <v>1</v>
      </c>
      <c r="L19" s="50">
        <v>0</v>
      </c>
    </row>
    <row r="20" spans="1:12" s="46" customFormat="1" x14ac:dyDescent="0.35">
      <c r="A20" s="50">
        <v>4</v>
      </c>
      <c r="B20" s="51" t="s">
        <v>39</v>
      </c>
      <c r="C20" s="52">
        <v>3</v>
      </c>
      <c r="D20" s="52">
        <v>0</v>
      </c>
      <c r="E20" s="50">
        <v>0</v>
      </c>
      <c r="F20" s="52" t="s">
        <v>122</v>
      </c>
      <c r="G20" s="50" t="s">
        <v>89</v>
      </c>
      <c r="H20" s="50">
        <f t="shared" si="0"/>
        <v>30</v>
      </c>
      <c r="I20" s="52">
        <v>0</v>
      </c>
      <c r="J20" s="52">
        <v>30</v>
      </c>
      <c r="K20" s="52">
        <v>0</v>
      </c>
      <c r="L20" s="50">
        <v>0</v>
      </c>
    </row>
    <row r="21" spans="1:12" s="46" customFormat="1" x14ac:dyDescent="0.35">
      <c r="A21" s="50">
        <v>5</v>
      </c>
      <c r="B21" s="51" t="s">
        <v>24</v>
      </c>
      <c r="C21" s="52">
        <v>4</v>
      </c>
      <c r="D21" s="52">
        <v>2</v>
      </c>
      <c r="E21" s="50">
        <v>0</v>
      </c>
      <c r="F21" s="52" t="s">
        <v>122</v>
      </c>
      <c r="G21" s="50" t="s">
        <v>88</v>
      </c>
      <c r="H21" s="50">
        <f t="shared" si="0"/>
        <v>30</v>
      </c>
      <c r="I21" s="52">
        <v>0</v>
      </c>
      <c r="J21" s="52">
        <v>30</v>
      </c>
      <c r="K21" s="52">
        <v>1</v>
      </c>
      <c r="L21" s="50">
        <v>0</v>
      </c>
    </row>
    <row r="22" spans="1:12" s="46" customFormat="1" x14ac:dyDescent="0.35">
      <c r="A22" s="50">
        <v>6</v>
      </c>
      <c r="B22" s="51" t="s">
        <v>25</v>
      </c>
      <c r="C22" s="52">
        <v>4</v>
      </c>
      <c r="D22" s="52">
        <v>0</v>
      </c>
      <c r="E22" s="50">
        <v>0</v>
      </c>
      <c r="F22" s="52" t="s">
        <v>122</v>
      </c>
      <c r="G22" s="50" t="s">
        <v>89</v>
      </c>
      <c r="H22" s="50">
        <f t="shared" si="0"/>
        <v>30</v>
      </c>
      <c r="I22" s="52">
        <v>0</v>
      </c>
      <c r="J22" s="52">
        <v>30</v>
      </c>
      <c r="K22" s="52">
        <v>0</v>
      </c>
      <c r="L22" s="50">
        <v>0</v>
      </c>
    </row>
    <row r="23" spans="1:12" s="46" customFormat="1" x14ac:dyDescent="0.35">
      <c r="A23" s="50">
        <v>7</v>
      </c>
      <c r="B23" s="51" t="s">
        <v>29</v>
      </c>
      <c r="C23" s="52">
        <v>5</v>
      </c>
      <c r="D23" s="52">
        <v>2</v>
      </c>
      <c r="E23" s="50">
        <v>0</v>
      </c>
      <c r="F23" s="50" t="s">
        <v>123</v>
      </c>
      <c r="G23" s="50" t="s">
        <v>88</v>
      </c>
      <c r="H23" s="50">
        <f t="shared" si="0"/>
        <v>30</v>
      </c>
      <c r="I23" s="52">
        <v>0</v>
      </c>
      <c r="J23" s="52">
        <v>30</v>
      </c>
      <c r="K23" s="52">
        <v>1</v>
      </c>
      <c r="L23" s="50">
        <v>0</v>
      </c>
    </row>
    <row r="24" spans="1:12" x14ac:dyDescent="0.3">
      <c r="A24" s="111" t="s">
        <v>90</v>
      </c>
      <c r="B24" s="112"/>
      <c r="C24" s="113"/>
      <c r="D24" s="53">
        <f>SUM(D17:D23)</f>
        <v>10</v>
      </c>
      <c r="E24" s="53">
        <f>SUM(E17:E23)</f>
        <v>2</v>
      </c>
      <c r="F24" s="53" t="s">
        <v>91</v>
      </c>
      <c r="G24" s="53" t="s">
        <v>91</v>
      </c>
      <c r="H24" s="53">
        <f>SUM(H17:H23)</f>
        <v>210</v>
      </c>
      <c r="I24" s="53">
        <f>SUM(I17:I23)</f>
        <v>0</v>
      </c>
      <c r="J24" s="53">
        <f>SUM(J17:J23)</f>
        <v>210</v>
      </c>
      <c r="K24" s="53">
        <f>SUM(K17:K23)</f>
        <v>5</v>
      </c>
      <c r="L24" s="47">
        <f>SUM(L17:L23)</f>
        <v>0</v>
      </c>
    </row>
    <row r="25" spans="1:12" x14ac:dyDescent="0.3">
      <c r="A25" s="114" t="s">
        <v>92</v>
      </c>
      <c r="B25" s="115"/>
      <c r="C25" s="116"/>
      <c r="D25" s="54" t="s">
        <v>91</v>
      </c>
      <c r="E25" s="50">
        <f>E24</f>
        <v>2</v>
      </c>
      <c r="F25" s="50" t="s">
        <v>91</v>
      </c>
      <c r="G25" s="50" t="s">
        <v>91</v>
      </c>
      <c r="H25" s="55">
        <f>SUM(I25:J25)</f>
        <v>30</v>
      </c>
      <c r="I25" s="50">
        <v>0</v>
      </c>
      <c r="J25" s="55">
        <f>'Plan studiów NMiI semestry'!J23+'Plan studiów NMiI semestry'!J63+'Plan studiów NMiI semestry'!J96+'Plan studiów NMiI semestry'!J132+'Plan studiów NMiI semestry'!J176</f>
        <v>30</v>
      </c>
      <c r="K25" s="55">
        <f>'Plan studiów NMiI semestry'!K23+'Plan studiów NMiI semestry'!K63+'Plan studiów NMiI semestry'!K96+'Plan studiów NMiI semestry'!K132+'Plan studiów NMiI semestry'!K176</f>
        <v>1</v>
      </c>
      <c r="L25" s="50">
        <f>SUMIF($E17:$E23,"&gt;0",L17:L23)</f>
        <v>0</v>
      </c>
    </row>
    <row r="26" spans="1:12" x14ac:dyDescent="0.3">
      <c r="A26" s="117" t="s">
        <v>93</v>
      </c>
      <c r="B26" s="118"/>
      <c r="C26" s="119"/>
      <c r="D26" s="56">
        <f>SUMIF(G17:G23,"f",D17:D23)</f>
        <v>8</v>
      </c>
      <c r="E26" s="56">
        <f>SUMIF(G17:G23,"f",E17:E23)</f>
        <v>0</v>
      </c>
      <c r="F26" s="56" t="s">
        <v>91</v>
      </c>
      <c r="G26" s="56" t="s">
        <v>91</v>
      </c>
      <c r="H26" s="56">
        <f>SUMIF($G17:$G23,"f",H17:H23)</f>
        <v>120</v>
      </c>
      <c r="I26" s="56">
        <f>SUMIF($G17:$G23,"f",I17:I23)</f>
        <v>0</v>
      </c>
      <c r="J26" s="56">
        <f>SUMIF($G17:$G23,"f",J17:J23)</f>
        <v>120</v>
      </c>
      <c r="K26" s="56">
        <f>SUMIF($G17:$G23,"f",K17:K23)</f>
        <v>4</v>
      </c>
      <c r="L26" s="56">
        <f>SUMIF($G17:$G23,"f",L17:L23)</f>
        <v>0</v>
      </c>
    </row>
    <row r="27" spans="1:12" x14ac:dyDescent="0.3">
      <c r="A27" s="120" t="s">
        <v>94</v>
      </c>
      <c r="B27" s="121"/>
      <c r="C27" s="121"/>
      <c r="D27" s="121"/>
      <c r="E27" s="121"/>
      <c r="F27" s="121"/>
      <c r="G27" s="121"/>
      <c r="H27" s="121"/>
      <c r="I27" s="121"/>
      <c r="J27" s="121"/>
      <c r="K27" s="121"/>
      <c r="L27" s="121"/>
    </row>
    <row r="28" spans="1:12" s="46" customFormat="1" x14ac:dyDescent="0.35">
      <c r="A28" s="50">
        <v>1</v>
      </c>
      <c r="B28" s="57" t="s">
        <v>8</v>
      </c>
      <c r="C28" s="50">
        <v>1</v>
      </c>
      <c r="D28" s="50">
        <v>3</v>
      </c>
      <c r="E28" s="50">
        <v>1</v>
      </c>
      <c r="F28" s="52" t="s">
        <v>122</v>
      </c>
      <c r="G28" s="50" t="s">
        <v>89</v>
      </c>
      <c r="H28" s="50">
        <f>I28+J28</f>
        <v>45</v>
      </c>
      <c r="I28" s="50">
        <v>0</v>
      </c>
      <c r="J28" s="50">
        <v>45</v>
      </c>
      <c r="K28" s="50">
        <v>2</v>
      </c>
      <c r="L28" s="50">
        <v>0</v>
      </c>
    </row>
    <row r="29" spans="1:12" s="46" customFormat="1" x14ac:dyDescent="0.35">
      <c r="A29" s="50">
        <v>2</v>
      </c>
      <c r="B29" s="57" t="s">
        <v>9</v>
      </c>
      <c r="C29" s="50">
        <v>1</v>
      </c>
      <c r="D29" s="50">
        <v>1</v>
      </c>
      <c r="E29" s="50">
        <v>0</v>
      </c>
      <c r="F29" s="52" t="s">
        <v>122</v>
      </c>
      <c r="G29" s="50" t="s">
        <v>89</v>
      </c>
      <c r="H29" s="50">
        <f>I29+J29</f>
        <v>15</v>
      </c>
      <c r="I29" s="50">
        <v>15</v>
      </c>
      <c r="J29" s="50">
        <v>0</v>
      </c>
      <c r="K29" s="50">
        <v>2</v>
      </c>
      <c r="L29" s="50">
        <v>0</v>
      </c>
    </row>
    <row r="30" spans="1:12" x14ac:dyDescent="0.3">
      <c r="A30" s="137" t="s">
        <v>90</v>
      </c>
      <c r="B30" s="137"/>
      <c r="C30" s="137"/>
      <c r="D30" s="53">
        <f>SUM(D28:D29)</f>
        <v>4</v>
      </c>
      <c r="E30" s="53">
        <f>SUM(E28:E29)</f>
        <v>1</v>
      </c>
      <c r="F30" s="53" t="s">
        <v>91</v>
      </c>
      <c r="G30" s="53" t="s">
        <v>91</v>
      </c>
      <c r="H30" s="53">
        <f>SUM(I30:J30)</f>
        <v>60</v>
      </c>
      <c r="I30" s="53">
        <f t="shared" ref="I30:L30" si="1">SUM(I28:I29)</f>
        <v>15</v>
      </c>
      <c r="J30" s="53">
        <f t="shared" si="1"/>
        <v>45</v>
      </c>
      <c r="K30" s="53">
        <f t="shared" si="1"/>
        <v>4</v>
      </c>
      <c r="L30" s="53">
        <f t="shared" si="1"/>
        <v>0</v>
      </c>
    </row>
    <row r="31" spans="1:12" x14ac:dyDescent="0.3">
      <c r="A31" s="138" t="s">
        <v>92</v>
      </c>
      <c r="B31" s="138"/>
      <c r="C31" s="138"/>
      <c r="D31" s="54" t="s">
        <v>91</v>
      </c>
      <c r="E31" s="50">
        <f>E30</f>
        <v>1</v>
      </c>
      <c r="F31" s="50" t="s">
        <v>91</v>
      </c>
      <c r="G31" s="50" t="s">
        <v>91</v>
      </c>
      <c r="H31" s="55">
        <f t="shared" ref="H31:H32" si="2">SUM(I31:J31)</f>
        <v>15</v>
      </c>
      <c r="I31" s="50">
        <v>0</v>
      </c>
      <c r="J31" s="55">
        <f>'Plan studiów NMiI semestry'!J29</f>
        <v>15</v>
      </c>
      <c r="K31" s="55">
        <f>'Plan studiów NMiI semestry'!K29</f>
        <v>1</v>
      </c>
      <c r="L31" s="50">
        <f t="shared" ref="L31" si="3">SUMIF($E28:$E29,"&gt;0",L28:L29)</f>
        <v>0</v>
      </c>
    </row>
    <row r="32" spans="1:12" x14ac:dyDescent="0.3">
      <c r="A32" s="139" t="s">
        <v>93</v>
      </c>
      <c r="B32" s="139"/>
      <c r="C32" s="139"/>
      <c r="D32" s="56">
        <f>SUMIF(G28:G29,"f",D28:D29)</f>
        <v>0</v>
      </c>
      <c r="E32" s="56">
        <f>SUMIF(G28:G29,"f",E28:E29)</f>
        <v>0</v>
      </c>
      <c r="F32" s="56" t="s">
        <v>91</v>
      </c>
      <c r="G32" s="56" t="s">
        <v>91</v>
      </c>
      <c r="H32" s="56">
        <f t="shared" si="2"/>
        <v>0</v>
      </c>
      <c r="I32" s="56">
        <f t="shared" ref="I32:J32" si="4">SUMIF($G28:$G29,"f",I28:I29)</f>
        <v>0</v>
      </c>
      <c r="J32" s="56">
        <f t="shared" si="4"/>
        <v>0</v>
      </c>
      <c r="K32" s="56">
        <f>SUMIF($G28:$G29,"f",K28:K29)</f>
        <v>0</v>
      </c>
      <c r="L32" s="56">
        <f t="shared" ref="L32" si="5">SUMIF($G28:$G29,"f",L28:L29)</f>
        <v>0</v>
      </c>
    </row>
    <row r="33" spans="1:12" x14ac:dyDescent="0.3">
      <c r="A33" s="120" t="s">
        <v>95</v>
      </c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</row>
    <row r="34" spans="1:12" s="46" customFormat="1" x14ac:dyDescent="0.35">
      <c r="A34" s="50">
        <v>1</v>
      </c>
      <c r="B34" s="57" t="s">
        <v>49</v>
      </c>
      <c r="C34" s="50">
        <v>1</v>
      </c>
      <c r="D34" s="50">
        <v>4.5</v>
      </c>
      <c r="E34" s="50">
        <v>1</v>
      </c>
      <c r="F34" s="50" t="s">
        <v>123</v>
      </c>
      <c r="G34" s="52" t="s">
        <v>89</v>
      </c>
      <c r="H34" s="52">
        <f>I34+J34</f>
        <v>60</v>
      </c>
      <c r="I34" s="52">
        <v>30</v>
      </c>
      <c r="J34" s="52">
        <v>30</v>
      </c>
      <c r="K34" s="52">
        <v>4</v>
      </c>
      <c r="L34" s="50">
        <v>0</v>
      </c>
    </row>
    <row r="35" spans="1:12" s="46" customFormat="1" x14ac:dyDescent="0.35">
      <c r="A35" s="50">
        <v>2</v>
      </c>
      <c r="B35" s="57" t="s">
        <v>48</v>
      </c>
      <c r="C35" s="50">
        <v>1</v>
      </c>
      <c r="D35" s="50">
        <v>5</v>
      </c>
      <c r="E35" s="50">
        <v>1.5</v>
      </c>
      <c r="F35" s="50" t="s">
        <v>123</v>
      </c>
      <c r="G35" s="52" t="s">
        <v>89</v>
      </c>
      <c r="H35" s="52">
        <f>I35+J35</f>
        <v>75</v>
      </c>
      <c r="I35" s="52">
        <v>30</v>
      </c>
      <c r="J35" s="52">
        <v>45</v>
      </c>
      <c r="K35" s="52">
        <v>4</v>
      </c>
      <c r="L35" s="50">
        <v>0</v>
      </c>
    </row>
    <row r="36" spans="1:12" s="46" customFormat="1" x14ac:dyDescent="0.35">
      <c r="A36" s="50">
        <v>3</v>
      </c>
      <c r="B36" s="57" t="s">
        <v>50</v>
      </c>
      <c r="C36" s="50">
        <v>1</v>
      </c>
      <c r="D36" s="52">
        <v>4</v>
      </c>
      <c r="E36" s="50">
        <v>3</v>
      </c>
      <c r="F36" s="52" t="s">
        <v>122</v>
      </c>
      <c r="G36" s="52" t="s">
        <v>89</v>
      </c>
      <c r="H36" s="52">
        <f>I36+J36</f>
        <v>60</v>
      </c>
      <c r="I36" s="52">
        <v>15</v>
      </c>
      <c r="J36" s="50">
        <v>45</v>
      </c>
      <c r="K36" s="50">
        <v>2</v>
      </c>
      <c r="L36" s="50">
        <v>0</v>
      </c>
    </row>
    <row r="37" spans="1:12" s="46" customFormat="1" x14ac:dyDescent="0.35">
      <c r="A37" s="50">
        <v>4</v>
      </c>
      <c r="B37" s="57" t="s">
        <v>47</v>
      </c>
      <c r="C37" s="50">
        <v>1</v>
      </c>
      <c r="D37" s="50">
        <v>4</v>
      </c>
      <c r="E37" s="50">
        <v>1</v>
      </c>
      <c r="F37" s="50" t="s">
        <v>123</v>
      </c>
      <c r="G37" s="52" t="s">
        <v>89</v>
      </c>
      <c r="H37" s="52">
        <f>I37+J37</f>
        <v>60</v>
      </c>
      <c r="I37" s="52">
        <v>30</v>
      </c>
      <c r="J37" s="52">
        <v>30</v>
      </c>
      <c r="K37" s="52">
        <v>4</v>
      </c>
      <c r="L37" s="50">
        <v>0</v>
      </c>
    </row>
    <row r="38" spans="1:12" s="46" customFormat="1" x14ac:dyDescent="0.35">
      <c r="A38" s="50">
        <v>5</v>
      </c>
      <c r="B38" s="57" t="s">
        <v>51</v>
      </c>
      <c r="C38" s="50">
        <v>2</v>
      </c>
      <c r="D38" s="50">
        <v>4.5</v>
      </c>
      <c r="E38" s="50">
        <v>1</v>
      </c>
      <c r="F38" s="50" t="s">
        <v>123</v>
      </c>
      <c r="G38" s="52" t="s">
        <v>89</v>
      </c>
      <c r="H38" s="52">
        <f>I38+J38</f>
        <v>60</v>
      </c>
      <c r="I38" s="52">
        <v>30</v>
      </c>
      <c r="J38" s="52">
        <v>30</v>
      </c>
      <c r="K38" s="52">
        <v>4</v>
      </c>
      <c r="L38" s="50">
        <v>0</v>
      </c>
    </row>
    <row r="39" spans="1:12" s="46" customFormat="1" x14ac:dyDescent="0.35">
      <c r="A39" s="50">
        <v>6</v>
      </c>
      <c r="B39" s="57" t="s">
        <v>19</v>
      </c>
      <c r="C39" s="50">
        <v>2</v>
      </c>
      <c r="D39" s="50">
        <v>6.5</v>
      </c>
      <c r="E39" s="50">
        <v>1.5</v>
      </c>
      <c r="F39" s="50" t="s">
        <v>123</v>
      </c>
      <c r="G39" s="52" t="s">
        <v>89</v>
      </c>
      <c r="H39" s="52">
        <f t="shared" ref="H39" si="6">I39+J39</f>
        <v>90</v>
      </c>
      <c r="I39" s="52">
        <v>45</v>
      </c>
      <c r="J39" s="52">
        <v>45</v>
      </c>
      <c r="K39" s="52">
        <v>4</v>
      </c>
      <c r="L39" s="50">
        <v>0</v>
      </c>
    </row>
    <row r="40" spans="1:12" s="46" customFormat="1" x14ac:dyDescent="0.35">
      <c r="A40" s="50">
        <v>7</v>
      </c>
      <c r="B40" s="59" t="s">
        <v>15</v>
      </c>
      <c r="C40" s="50">
        <v>2</v>
      </c>
      <c r="D40" s="50">
        <v>4.5</v>
      </c>
      <c r="E40" s="50">
        <v>2</v>
      </c>
      <c r="F40" s="52" t="s">
        <v>122</v>
      </c>
      <c r="G40" s="52" t="s">
        <v>89</v>
      </c>
      <c r="H40" s="52">
        <f>I40+J40</f>
        <v>60</v>
      </c>
      <c r="I40" s="52">
        <v>30</v>
      </c>
      <c r="J40" s="52">
        <v>30</v>
      </c>
      <c r="K40" s="52">
        <v>2</v>
      </c>
      <c r="L40" s="50">
        <v>0</v>
      </c>
    </row>
    <row r="41" spans="1:12" s="46" customFormat="1" x14ac:dyDescent="0.35">
      <c r="A41" s="50">
        <v>8</v>
      </c>
      <c r="B41" s="57" t="s">
        <v>46</v>
      </c>
      <c r="C41" s="50">
        <v>2</v>
      </c>
      <c r="D41" s="50">
        <v>6</v>
      </c>
      <c r="E41" s="50">
        <v>3</v>
      </c>
      <c r="F41" s="52" t="s">
        <v>122</v>
      </c>
      <c r="G41" s="52" t="s">
        <v>89</v>
      </c>
      <c r="H41" s="52">
        <f>I41+J41</f>
        <v>75</v>
      </c>
      <c r="I41" s="52">
        <v>30</v>
      </c>
      <c r="J41" s="52">
        <v>45</v>
      </c>
      <c r="K41" s="52">
        <v>2</v>
      </c>
      <c r="L41" s="50">
        <v>0</v>
      </c>
    </row>
    <row r="42" spans="1:12" s="46" customFormat="1" x14ac:dyDescent="0.35">
      <c r="A42" s="50">
        <v>9</v>
      </c>
      <c r="B42" s="57" t="s">
        <v>53</v>
      </c>
      <c r="C42" s="50">
        <v>3</v>
      </c>
      <c r="D42" s="50">
        <v>4.5</v>
      </c>
      <c r="E42" s="50">
        <v>1</v>
      </c>
      <c r="F42" s="50" t="s">
        <v>123</v>
      </c>
      <c r="G42" s="52" t="s">
        <v>89</v>
      </c>
      <c r="H42" s="52">
        <f>I42+J42</f>
        <v>60</v>
      </c>
      <c r="I42" s="52">
        <v>30</v>
      </c>
      <c r="J42" s="52">
        <v>30</v>
      </c>
      <c r="K42" s="52">
        <v>4</v>
      </c>
      <c r="L42" s="50">
        <v>0</v>
      </c>
    </row>
    <row r="43" spans="1:12" s="46" customFormat="1" x14ac:dyDescent="0.35">
      <c r="A43" s="50">
        <v>10</v>
      </c>
      <c r="B43" s="57" t="s">
        <v>40</v>
      </c>
      <c r="C43" s="50">
        <v>3</v>
      </c>
      <c r="D43" s="50">
        <v>6.5</v>
      </c>
      <c r="E43" s="50">
        <v>1.5</v>
      </c>
      <c r="F43" s="50" t="s">
        <v>123</v>
      </c>
      <c r="G43" s="52" t="s">
        <v>89</v>
      </c>
      <c r="H43" s="52">
        <f t="shared" ref="H43" si="7">I43+J43</f>
        <v>90</v>
      </c>
      <c r="I43" s="52">
        <v>45</v>
      </c>
      <c r="J43" s="52">
        <v>45</v>
      </c>
      <c r="K43" s="52">
        <v>4</v>
      </c>
      <c r="L43" s="50">
        <v>0</v>
      </c>
    </row>
    <row r="44" spans="1:12" s="46" customFormat="1" x14ac:dyDescent="0.35">
      <c r="A44" s="50">
        <v>11</v>
      </c>
      <c r="B44" s="59" t="s">
        <v>52</v>
      </c>
      <c r="C44" s="50">
        <v>3</v>
      </c>
      <c r="D44" s="50">
        <v>4.5</v>
      </c>
      <c r="E44" s="50">
        <v>1</v>
      </c>
      <c r="F44" s="50" t="s">
        <v>123</v>
      </c>
      <c r="G44" s="52" t="s">
        <v>89</v>
      </c>
      <c r="H44" s="52">
        <f>I44+J44</f>
        <v>60</v>
      </c>
      <c r="I44" s="52">
        <v>30</v>
      </c>
      <c r="J44" s="52">
        <v>30</v>
      </c>
      <c r="K44" s="52">
        <v>4</v>
      </c>
      <c r="L44" s="50">
        <v>0</v>
      </c>
    </row>
    <row r="45" spans="1:12" s="46" customFormat="1" x14ac:dyDescent="0.35">
      <c r="A45" s="50">
        <v>12</v>
      </c>
      <c r="B45" s="60" t="s">
        <v>76</v>
      </c>
      <c r="C45" s="50">
        <v>3</v>
      </c>
      <c r="D45" s="50">
        <v>4.5</v>
      </c>
      <c r="E45" s="50">
        <v>3</v>
      </c>
      <c r="F45" s="52" t="s">
        <v>122</v>
      </c>
      <c r="G45" s="52" t="s">
        <v>89</v>
      </c>
      <c r="H45" s="52">
        <f>I45+J45</f>
        <v>60</v>
      </c>
      <c r="I45" s="52">
        <v>15</v>
      </c>
      <c r="J45" s="52">
        <v>45</v>
      </c>
      <c r="K45" s="52">
        <v>2</v>
      </c>
      <c r="L45" s="50">
        <v>0</v>
      </c>
    </row>
    <row r="46" spans="1:12" s="46" customFormat="1" x14ac:dyDescent="0.35">
      <c r="A46" s="50">
        <v>13</v>
      </c>
      <c r="B46" s="60" t="s">
        <v>42</v>
      </c>
      <c r="C46" s="50">
        <v>4</v>
      </c>
      <c r="D46" s="50">
        <v>5</v>
      </c>
      <c r="E46" s="50">
        <v>1.5</v>
      </c>
      <c r="F46" s="50" t="s">
        <v>123</v>
      </c>
      <c r="G46" s="52" t="s">
        <v>89</v>
      </c>
      <c r="H46" s="52">
        <f>I46+J46</f>
        <v>60</v>
      </c>
      <c r="I46" s="52">
        <v>30</v>
      </c>
      <c r="J46" s="52">
        <v>30</v>
      </c>
      <c r="K46" s="52">
        <v>4</v>
      </c>
      <c r="L46" s="50">
        <v>0</v>
      </c>
    </row>
    <row r="47" spans="1:12" s="46" customFormat="1" x14ac:dyDescent="0.35">
      <c r="A47" s="50">
        <v>14</v>
      </c>
      <c r="B47" s="57" t="s">
        <v>77</v>
      </c>
      <c r="C47" s="50">
        <v>4</v>
      </c>
      <c r="D47" s="50">
        <v>4.5</v>
      </c>
      <c r="E47" s="50">
        <v>1</v>
      </c>
      <c r="F47" s="52" t="s">
        <v>123</v>
      </c>
      <c r="G47" s="50" t="s">
        <v>89</v>
      </c>
      <c r="H47" s="50">
        <f t="shared" ref="H47" si="8">I47+J47</f>
        <v>60</v>
      </c>
      <c r="I47" s="52">
        <v>30</v>
      </c>
      <c r="J47" s="52">
        <v>30</v>
      </c>
      <c r="K47" s="52">
        <v>4</v>
      </c>
      <c r="L47" s="50">
        <v>0</v>
      </c>
    </row>
    <row r="48" spans="1:12" s="46" customFormat="1" x14ac:dyDescent="0.35">
      <c r="A48" s="50">
        <v>15</v>
      </c>
      <c r="B48" s="61" t="s">
        <v>148</v>
      </c>
      <c r="C48" s="50">
        <v>5</v>
      </c>
      <c r="D48" s="50">
        <v>2.5</v>
      </c>
      <c r="E48" s="50">
        <v>0</v>
      </c>
      <c r="F48" s="52" t="s">
        <v>122</v>
      </c>
      <c r="G48" s="50" t="s">
        <v>89</v>
      </c>
      <c r="H48" s="50">
        <f>I48+J48</f>
        <v>30</v>
      </c>
      <c r="I48" s="52">
        <v>30</v>
      </c>
      <c r="J48" s="52">
        <v>0</v>
      </c>
      <c r="K48" s="52">
        <v>2</v>
      </c>
      <c r="L48" s="50">
        <v>0</v>
      </c>
    </row>
    <row r="49" spans="1:12" s="46" customFormat="1" x14ac:dyDescent="0.35">
      <c r="A49" s="50">
        <v>16</v>
      </c>
      <c r="B49" s="57" t="s">
        <v>64</v>
      </c>
      <c r="C49" s="50">
        <v>5</v>
      </c>
      <c r="D49" s="50">
        <v>4.5</v>
      </c>
      <c r="E49" s="50">
        <v>3</v>
      </c>
      <c r="F49" s="52" t="s">
        <v>122</v>
      </c>
      <c r="G49" s="52" t="s">
        <v>89</v>
      </c>
      <c r="H49" s="52">
        <f>I49+J49</f>
        <v>60</v>
      </c>
      <c r="I49" s="52">
        <v>15</v>
      </c>
      <c r="J49" s="52">
        <v>45</v>
      </c>
      <c r="K49" s="52">
        <v>2</v>
      </c>
      <c r="L49" s="50">
        <v>0</v>
      </c>
    </row>
    <row r="50" spans="1:12" s="46" customFormat="1" x14ac:dyDescent="0.35">
      <c r="A50" s="50">
        <v>17</v>
      </c>
      <c r="B50" s="59" t="s">
        <v>58</v>
      </c>
      <c r="C50" s="50">
        <v>5</v>
      </c>
      <c r="D50" s="50">
        <v>2</v>
      </c>
      <c r="E50" s="50">
        <v>2</v>
      </c>
      <c r="F50" s="52" t="s">
        <v>122</v>
      </c>
      <c r="G50" s="50" t="s">
        <v>88</v>
      </c>
      <c r="H50" s="50">
        <f>I50+J50</f>
        <v>30</v>
      </c>
      <c r="I50" s="52">
        <v>0</v>
      </c>
      <c r="J50" s="52">
        <v>30</v>
      </c>
      <c r="K50" s="52">
        <v>2</v>
      </c>
      <c r="L50" s="50">
        <v>0</v>
      </c>
    </row>
    <row r="51" spans="1:12" s="46" customFormat="1" x14ac:dyDescent="0.35">
      <c r="A51" s="50">
        <v>18</v>
      </c>
      <c r="B51" s="57" t="s">
        <v>56</v>
      </c>
      <c r="C51" s="50">
        <v>5</v>
      </c>
      <c r="D51" s="50">
        <v>5</v>
      </c>
      <c r="E51" s="50">
        <v>1</v>
      </c>
      <c r="F51" s="50" t="s">
        <v>123</v>
      </c>
      <c r="G51" s="52" t="s">
        <v>89</v>
      </c>
      <c r="H51" s="52">
        <f>I51+J51</f>
        <v>60</v>
      </c>
      <c r="I51" s="52">
        <v>30</v>
      </c>
      <c r="J51" s="52">
        <v>30</v>
      </c>
      <c r="K51" s="52">
        <v>4</v>
      </c>
      <c r="L51" s="50">
        <v>0</v>
      </c>
    </row>
    <row r="52" spans="1:12" s="46" customFormat="1" x14ac:dyDescent="0.35">
      <c r="A52" s="50">
        <v>19</v>
      </c>
      <c r="B52" s="61" t="s">
        <v>147</v>
      </c>
      <c r="C52" s="50">
        <v>6</v>
      </c>
      <c r="D52" s="50">
        <v>2.5</v>
      </c>
      <c r="E52" s="50">
        <v>0</v>
      </c>
      <c r="F52" s="52" t="s">
        <v>122</v>
      </c>
      <c r="G52" s="50" t="s">
        <v>89</v>
      </c>
      <c r="H52" s="50">
        <f t="shared" ref="H52" si="9">I52+J52</f>
        <v>30</v>
      </c>
      <c r="I52" s="52">
        <v>30</v>
      </c>
      <c r="J52" s="52">
        <v>0</v>
      </c>
      <c r="K52" s="52">
        <v>2</v>
      </c>
      <c r="L52" s="50">
        <v>0</v>
      </c>
    </row>
    <row r="53" spans="1:12" s="46" customFormat="1" x14ac:dyDescent="0.35">
      <c r="A53" s="50">
        <v>20</v>
      </c>
      <c r="B53" s="59" t="s">
        <v>59</v>
      </c>
      <c r="C53" s="50">
        <v>6</v>
      </c>
      <c r="D53" s="50">
        <v>3.5</v>
      </c>
      <c r="E53" s="50">
        <v>3.5</v>
      </c>
      <c r="F53" s="52" t="s">
        <v>123</v>
      </c>
      <c r="G53" s="50" t="s">
        <v>88</v>
      </c>
      <c r="H53" s="50">
        <v>45</v>
      </c>
      <c r="I53" s="52">
        <v>0</v>
      </c>
      <c r="J53" s="52">
        <v>45</v>
      </c>
      <c r="K53" s="52">
        <v>4</v>
      </c>
      <c r="L53" s="50">
        <v>0</v>
      </c>
    </row>
    <row r="54" spans="1:12" s="46" customFormat="1" x14ac:dyDescent="0.35">
      <c r="A54" s="50">
        <v>21</v>
      </c>
      <c r="B54" s="57" t="s">
        <v>171</v>
      </c>
      <c r="C54" s="50">
        <v>6</v>
      </c>
      <c r="D54" s="50">
        <v>2.5</v>
      </c>
      <c r="E54" s="50">
        <v>2.5</v>
      </c>
      <c r="F54" s="52" t="s">
        <v>122</v>
      </c>
      <c r="G54" s="50" t="s">
        <v>88</v>
      </c>
      <c r="H54" s="50">
        <f t="shared" ref="H54" si="10">I54+J54</f>
        <v>30</v>
      </c>
      <c r="I54" s="52">
        <v>0</v>
      </c>
      <c r="J54" s="52">
        <v>30</v>
      </c>
      <c r="K54" s="52">
        <v>2</v>
      </c>
      <c r="L54" s="50">
        <v>0</v>
      </c>
    </row>
    <row r="55" spans="1:12" x14ac:dyDescent="0.3">
      <c r="A55" s="111" t="s">
        <v>90</v>
      </c>
      <c r="B55" s="112"/>
      <c r="C55" s="113"/>
      <c r="D55" s="53">
        <f>SUM(D34:D54)</f>
        <v>91</v>
      </c>
      <c r="E55" s="53">
        <f>SUM(E34:E54)</f>
        <v>35</v>
      </c>
      <c r="F55" s="53" t="s">
        <v>91</v>
      </c>
      <c r="G55" s="53" t="s">
        <v>91</v>
      </c>
      <c r="H55" s="53">
        <f>SUM(H34:H54)</f>
        <v>1215</v>
      </c>
      <c r="I55" s="53">
        <f>SUM(I34:I54)</f>
        <v>525</v>
      </c>
      <c r="J55" s="53">
        <f>SUM(J34:J54)</f>
        <v>690</v>
      </c>
      <c r="K55" s="53">
        <f>SUM(K34:K54)</f>
        <v>66</v>
      </c>
      <c r="L55" s="53">
        <f>SUM(L34:L54)</f>
        <v>0</v>
      </c>
    </row>
    <row r="56" spans="1:12" x14ac:dyDescent="0.3">
      <c r="A56" s="114" t="s">
        <v>92</v>
      </c>
      <c r="B56" s="115"/>
      <c r="C56" s="116"/>
      <c r="D56" s="54" t="s">
        <v>91</v>
      </c>
      <c r="E56" s="50">
        <f>E55</f>
        <v>35</v>
      </c>
      <c r="F56" s="50" t="s">
        <v>91</v>
      </c>
      <c r="G56" s="50" t="s">
        <v>91</v>
      </c>
      <c r="H56" s="55">
        <f t="shared" ref="H56" si="11">SUM(I56:J56)</f>
        <v>470</v>
      </c>
      <c r="I56" s="50">
        <v>0</v>
      </c>
      <c r="J56" s="55">
        <f>'Plan studiów NMiI semestry'!J37+'Plan studiów NMiI semestry'!J71+'Plan studiów NMiI semestry'!J104+'Plan studiów NMiI semestry'!J138+'Plan studiów NMiI semestry'!J184+'Plan studiów NMiI semestry'!J208</f>
        <v>470</v>
      </c>
      <c r="K56" s="55">
        <f>'Plan studiów NMiI semestry'!K37+'Plan studiów NMiI semestry'!K71+'Plan studiów NMiI semestry'!K104+'Plan studiów NMiI semestry'!K138+'Plan studiów NMiI semestry'!K184+'Plan studiów NMiI semestry'!K208</f>
        <v>25</v>
      </c>
      <c r="L56" s="50">
        <f>SUMIF($E34:$E54,"&gt;0",L34:L54)</f>
        <v>0</v>
      </c>
    </row>
    <row r="57" spans="1:12" x14ac:dyDescent="0.3">
      <c r="A57" s="117" t="s">
        <v>93</v>
      </c>
      <c r="B57" s="118"/>
      <c r="C57" s="119"/>
      <c r="D57" s="56">
        <f>SUMIF(G34:G54,"f",D34:D54)</f>
        <v>8</v>
      </c>
      <c r="E57" s="56">
        <f>SUMIF(G34:G54,"f",E34:E54)</f>
        <v>8</v>
      </c>
      <c r="F57" s="56" t="s">
        <v>91</v>
      </c>
      <c r="G57" s="56" t="s">
        <v>91</v>
      </c>
      <c r="H57" s="56">
        <f>SUMIF($G34:$G54,"f",H34:H54)</f>
        <v>105</v>
      </c>
      <c r="I57" s="56">
        <f>SUMIF($G34:$G54,"f",I34:I54)</f>
        <v>0</v>
      </c>
      <c r="J57" s="56">
        <f>SUMIF($G34:$G54,"f",J34:J54)</f>
        <v>105</v>
      </c>
      <c r="K57" s="56">
        <f>SUMIF($G34:$G54,"f",K34:K54)</f>
        <v>8</v>
      </c>
      <c r="L57" s="56">
        <f>SUMIF($G34:$G54,"f",L34:L54)</f>
        <v>0</v>
      </c>
    </row>
    <row r="58" spans="1:12" x14ac:dyDescent="0.3">
      <c r="A58" s="120" t="s">
        <v>96</v>
      </c>
      <c r="B58" s="121"/>
      <c r="C58" s="121"/>
      <c r="D58" s="121"/>
      <c r="E58" s="121"/>
      <c r="F58" s="121"/>
      <c r="G58" s="121"/>
      <c r="H58" s="121"/>
      <c r="I58" s="121"/>
      <c r="J58" s="121"/>
      <c r="K58" s="121"/>
      <c r="L58" s="121"/>
    </row>
    <row r="59" spans="1:12" s="46" customFormat="1" x14ac:dyDescent="0.35">
      <c r="A59" s="50">
        <v>1</v>
      </c>
      <c r="B59" s="60" t="s">
        <v>43</v>
      </c>
      <c r="C59" s="50">
        <v>5</v>
      </c>
      <c r="D59" s="50">
        <v>5.5</v>
      </c>
      <c r="E59" s="50">
        <v>2.5</v>
      </c>
      <c r="F59" s="52" t="s">
        <v>122</v>
      </c>
      <c r="G59" s="50" t="s">
        <v>88</v>
      </c>
      <c r="H59" s="50">
        <f t="shared" ref="H59" si="12">I59+J59</f>
        <v>75</v>
      </c>
      <c r="I59" s="52">
        <v>30</v>
      </c>
      <c r="J59" s="52">
        <v>45</v>
      </c>
      <c r="K59" s="52">
        <v>2</v>
      </c>
      <c r="L59" s="50">
        <v>0</v>
      </c>
    </row>
    <row r="60" spans="1:12" s="46" customFormat="1" x14ac:dyDescent="0.35">
      <c r="A60" s="50">
        <v>2</v>
      </c>
      <c r="B60" s="60" t="s">
        <v>55</v>
      </c>
      <c r="C60" s="50">
        <v>5</v>
      </c>
      <c r="D60" s="50">
        <v>5</v>
      </c>
      <c r="E60" s="50">
        <v>1</v>
      </c>
      <c r="F60" s="52" t="s">
        <v>123</v>
      </c>
      <c r="G60" s="50" t="s">
        <v>88</v>
      </c>
      <c r="H60" s="50">
        <f t="shared" ref="H60:H63" si="13">I60+J60</f>
        <v>60</v>
      </c>
      <c r="I60" s="52">
        <v>30</v>
      </c>
      <c r="J60" s="52">
        <v>30</v>
      </c>
      <c r="K60" s="52">
        <v>4</v>
      </c>
      <c r="L60" s="50">
        <v>0</v>
      </c>
    </row>
    <row r="61" spans="1:12" s="46" customFormat="1" x14ac:dyDescent="0.35">
      <c r="A61" s="50">
        <v>3</v>
      </c>
      <c r="B61" s="60" t="s">
        <v>44</v>
      </c>
      <c r="C61" s="50">
        <v>6</v>
      </c>
      <c r="D61" s="50">
        <v>2.5</v>
      </c>
      <c r="E61" s="50">
        <v>0</v>
      </c>
      <c r="F61" s="52" t="s">
        <v>122</v>
      </c>
      <c r="G61" s="50" t="s">
        <v>88</v>
      </c>
      <c r="H61" s="50">
        <f t="shared" si="13"/>
        <v>30</v>
      </c>
      <c r="I61" s="52">
        <v>30</v>
      </c>
      <c r="J61" s="52">
        <v>0</v>
      </c>
      <c r="K61" s="52">
        <v>2</v>
      </c>
      <c r="L61" s="50">
        <v>0</v>
      </c>
    </row>
    <row r="62" spans="1:12" s="46" customFormat="1" x14ac:dyDescent="0.35">
      <c r="A62" s="50">
        <v>4</v>
      </c>
      <c r="B62" s="60" t="s">
        <v>99</v>
      </c>
      <c r="C62" s="50">
        <v>6</v>
      </c>
      <c r="D62" s="50">
        <v>2.5</v>
      </c>
      <c r="E62" s="50">
        <v>2.5</v>
      </c>
      <c r="F62" s="52" t="s">
        <v>122</v>
      </c>
      <c r="G62" s="50" t="s">
        <v>88</v>
      </c>
      <c r="H62" s="50">
        <f t="shared" si="13"/>
        <v>30</v>
      </c>
      <c r="I62" s="52">
        <v>0</v>
      </c>
      <c r="J62" s="52">
        <v>30</v>
      </c>
      <c r="K62" s="52">
        <v>2</v>
      </c>
      <c r="L62" s="50">
        <v>0</v>
      </c>
    </row>
    <row r="63" spans="1:12" s="46" customFormat="1" x14ac:dyDescent="0.35">
      <c r="A63" s="50">
        <v>5</v>
      </c>
      <c r="B63" s="57" t="s">
        <v>14</v>
      </c>
      <c r="C63" s="50">
        <v>6</v>
      </c>
      <c r="D63" s="50">
        <v>2</v>
      </c>
      <c r="E63" s="50">
        <v>1</v>
      </c>
      <c r="F63" s="52" t="s">
        <v>122</v>
      </c>
      <c r="G63" s="50" t="s">
        <v>88</v>
      </c>
      <c r="H63" s="50">
        <f t="shared" si="13"/>
        <v>30</v>
      </c>
      <c r="I63" s="50">
        <v>15</v>
      </c>
      <c r="J63" s="50">
        <v>15</v>
      </c>
      <c r="K63" s="50">
        <v>2</v>
      </c>
      <c r="L63" s="50">
        <v>0</v>
      </c>
    </row>
    <row r="64" spans="1:12" s="46" customFormat="1" x14ac:dyDescent="0.35">
      <c r="A64" s="50" t="s">
        <v>185</v>
      </c>
      <c r="B64" s="59" t="s">
        <v>61</v>
      </c>
      <c r="C64" s="50"/>
      <c r="D64" s="57"/>
      <c r="E64" s="50"/>
      <c r="F64" s="57"/>
      <c r="G64" s="50"/>
      <c r="H64" s="50"/>
      <c r="I64" s="57"/>
      <c r="J64" s="50"/>
      <c r="K64" s="50"/>
      <c r="L64" s="50"/>
    </row>
    <row r="65" spans="1:12" s="46" customFormat="1" x14ac:dyDescent="0.35">
      <c r="A65" s="50" t="s">
        <v>186</v>
      </c>
      <c r="B65" s="59" t="s">
        <v>54</v>
      </c>
      <c r="C65" s="50"/>
      <c r="D65" s="50"/>
      <c r="E65" s="50"/>
      <c r="F65" s="50"/>
      <c r="G65" s="50"/>
      <c r="H65" s="50"/>
      <c r="I65" s="52"/>
      <c r="J65" s="52"/>
      <c r="K65" s="52"/>
      <c r="L65" s="50"/>
    </row>
    <row r="66" spans="1:12" s="46" customFormat="1" x14ac:dyDescent="0.35">
      <c r="A66" s="50">
        <v>6</v>
      </c>
      <c r="B66" s="59" t="s">
        <v>73</v>
      </c>
      <c r="C66" s="50">
        <v>6</v>
      </c>
      <c r="D66" s="50">
        <v>5</v>
      </c>
      <c r="E66" s="50">
        <v>1.5</v>
      </c>
      <c r="F66" s="50" t="s">
        <v>123</v>
      </c>
      <c r="G66" s="50" t="s">
        <v>88</v>
      </c>
      <c r="H66" s="50">
        <f t="shared" ref="H66" si="14">I66+J66</f>
        <v>60</v>
      </c>
      <c r="I66" s="52">
        <v>30</v>
      </c>
      <c r="J66" s="52">
        <v>30</v>
      </c>
      <c r="K66" s="52">
        <v>4</v>
      </c>
      <c r="L66" s="50">
        <v>0</v>
      </c>
    </row>
    <row r="67" spans="1:12" x14ac:dyDescent="0.3">
      <c r="A67" s="111" t="s">
        <v>90</v>
      </c>
      <c r="B67" s="112"/>
      <c r="C67" s="113"/>
      <c r="D67" s="53">
        <f>SUM(D59:D66)</f>
        <v>22.5</v>
      </c>
      <c r="E67" s="53">
        <f>SUM(E59:E66)</f>
        <v>8.5</v>
      </c>
      <c r="F67" s="53" t="s">
        <v>91</v>
      </c>
      <c r="G67" s="53" t="s">
        <v>91</v>
      </c>
      <c r="H67" s="53">
        <f>SUM(I67:J67)</f>
        <v>285</v>
      </c>
      <c r="I67" s="53">
        <f>SUM(I59:I66)</f>
        <v>135</v>
      </c>
      <c r="J67" s="53">
        <f>SUM(J59:J66)</f>
        <v>150</v>
      </c>
      <c r="K67" s="53">
        <f>SUM(K59:K66)</f>
        <v>16</v>
      </c>
      <c r="L67" s="53">
        <f>SUM(L59:L66)</f>
        <v>0</v>
      </c>
    </row>
    <row r="68" spans="1:12" x14ac:dyDescent="0.3">
      <c r="A68" s="114" t="s">
        <v>92</v>
      </c>
      <c r="B68" s="115"/>
      <c r="C68" s="116"/>
      <c r="D68" s="54" t="s">
        <v>91</v>
      </c>
      <c r="E68" s="50">
        <f>E67</f>
        <v>8.5</v>
      </c>
      <c r="F68" s="50" t="s">
        <v>91</v>
      </c>
      <c r="G68" s="50" t="s">
        <v>91</v>
      </c>
      <c r="H68" s="55">
        <f>SUM(I68:J68)</f>
        <v>109</v>
      </c>
      <c r="I68" s="50">
        <v>0</v>
      </c>
      <c r="J68" s="55">
        <f>'Plan studiów NMiI semestry'!J190+'Plan studiów NMiI semestry'!J216</f>
        <v>109</v>
      </c>
      <c r="K68" s="55">
        <f>'Plan studiów NMiI semestry'!K190+'Plan studiów NMiI semestry'!K216</f>
        <v>6</v>
      </c>
      <c r="L68" s="50">
        <f>SUMIF($E59:$E66,"&gt;0",L59:L66)</f>
        <v>0</v>
      </c>
    </row>
    <row r="69" spans="1:12" x14ac:dyDescent="0.3">
      <c r="A69" s="117" t="s">
        <v>93</v>
      </c>
      <c r="B69" s="118"/>
      <c r="C69" s="119"/>
      <c r="D69" s="56">
        <f>SUMIF(G59:G66,"f",D59:D66)</f>
        <v>22.5</v>
      </c>
      <c r="E69" s="56">
        <f>SUMIF(G59:G66,"f",E59:E66)</f>
        <v>8.5</v>
      </c>
      <c r="F69" s="56" t="s">
        <v>91</v>
      </c>
      <c r="G69" s="56" t="s">
        <v>91</v>
      </c>
      <c r="H69" s="56">
        <f>SUMIF($G59:$G66,"f",H59:H66)</f>
        <v>285</v>
      </c>
      <c r="I69" s="56">
        <f>SUMIF($G59:$G66,"f",I59:I66)</f>
        <v>135</v>
      </c>
      <c r="J69" s="56">
        <f>SUMIF($G59:$G66,"f",J59:J66)</f>
        <v>150</v>
      </c>
      <c r="K69" s="56">
        <f>SUMIF($G59:$G66,"f",K59:K66)</f>
        <v>16</v>
      </c>
      <c r="L69" s="56">
        <f>SUMIF($G59:$G66,"f",L59:L66)</f>
        <v>0</v>
      </c>
    </row>
    <row r="70" spans="1:12" x14ac:dyDescent="0.3">
      <c r="A70" s="120" t="s">
        <v>184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</row>
    <row r="71" spans="1:12" s="46" customFormat="1" x14ac:dyDescent="0.35">
      <c r="A71" s="50">
        <v>1</v>
      </c>
      <c r="B71" s="57" t="s">
        <v>41</v>
      </c>
      <c r="C71" s="50">
        <v>4</v>
      </c>
      <c r="D71" s="50">
        <v>6.5</v>
      </c>
      <c r="E71" s="50">
        <v>2</v>
      </c>
      <c r="F71" s="50" t="s">
        <v>123</v>
      </c>
      <c r="G71" s="50" t="s">
        <v>88</v>
      </c>
      <c r="H71" s="50">
        <f t="shared" ref="H71" si="15">I71+J71</f>
        <v>90</v>
      </c>
      <c r="I71" s="52">
        <v>45</v>
      </c>
      <c r="J71" s="52">
        <v>45</v>
      </c>
      <c r="K71" s="52">
        <v>4</v>
      </c>
      <c r="L71" s="50">
        <v>0</v>
      </c>
    </row>
    <row r="72" spans="1:12" s="46" customFormat="1" x14ac:dyDescent="0.35">
      <c r="A72" s="50">
        <v>2</v>
      </c>
      <c r="B72" s="57" t="s">
        <v>70</v>
      </c>
      <c r="C72" s="50">
        <v>6</v>
      </c>
      <c r="D72" s="50">
        <v>4.5</v>
      </c>
      <c r="E72" s="50">
        <v>2</v>
      </c>
      <c r="F72" s="52" t="s">
        <v>122</v>
      </c>
      <c r="G72" s="50" t="s">
        <v>88</v>
      </c>
      <c r="H72" s="50">
        <f t="shared" ref="H72" si="16">I72+J72</f>
        <v>60</v>
      </c>
      <c r="I72" s="50">
        <v>30</v>
      </c>
      <c r="J72" s="50">
        <v>30</v>
      </c>
      <c r="K72" s="50">
        <v>2</v>
      </c>
      <c r="L72" s="50">
        <v>0</v>
      </c>
    </row>
    <row r="73" spans="1:12" x14ac:dyDescent="0.3">
      <c r="A73" s="111" t="s">
        <v>90</v>
      </c>
      <c r="B73" s="112"/>
      <c r="C73" s="113"/>
      <c r="D73" s="53">
        <f>SUM(D71:D72)</f>
        <v>11</v>
      </c>
      <c r="E73" s="53">
        <f>SUM(E71:E72)</f>
        <v>4</v>
      </c>
      <c r="F73" s="53" t="s">
        <v>91</v>
      </c>
      <c r="G73" s="53" t="s">
        <v>91</v>
      </c>
      <c r="H73" s="53">
        <f>SUM(I73:J73)</f>
        <v>150</v>
      </c>
      <c r="I73" s="53">
        <f>SUM(I71:I72)</f>
        <v>75</v>
      </c>
      <c r="J73" s="53">
        <f>SUM(J71:J72)</f>
        <v>75</v>
      </c>
      <c r="K73" s="53">
        <f>SUM(K71:K72)</f>
        <v>6</v>
      </c>
      <c r="L73" s="53">
        <f>SUM(L71:L72)</f>
        <v>0</v>
      </c>
    </row>
    <row r="74" spans="1:12" x14ac:dyDescent="0.3">
      <c r="A74" s="114" t="s">
        <v>92</v>
      </c>
      <c r="B74" s="115"/>
      <c r="C74" s="116"/>
      <c r="D74" s="54" t="s">
        <v>91</v>
      </c>
      <c r="E74" s="50">
        <f>E73</f>
        <v>4</v>
      </c>
      <c r="F74" s="50" t="s">
        <v>91</v>
      </c>
      <c r="G74" s="50" t="s">
        <v>91</v>
      </c>
      <c r="H74" s="55">
        <f t="shared" ref="H74" si="17">SUM(I74:J74)</f>
        <v>55</v>
      </c>
      <c r="I74" s="50">
        <v>0</v>
      </c>
      <c r="J74" s="55">
        <f>'Plan studiów NMiI semestry'!J143+'Plan studiów NMiI semestry'!J221</f>
        <v>55</v>
      </c>
      <c r="K74" s="55">
        <f>'Plan studiów NMiI semestry'!K143+'Plan studiów NMiI semestry'!K221</f>
        <v>2</v>
      </c>
      <c r="L74" s="50">
        <f>SUMIF($E71:$E72,"&gt;0",L71:L72)</f>
        <v>0</v>
      </c>
    </row>
    <row r="75" spans="1:12" x14ac:dyDescent="0.3">
      <c r="A75" s="117" t="s">
        <v>93</v>
      </c>
      <c r="B75" s="118"/>
      <c r="C75" s="119"/>
      <c r="D75" s="56">
        <f>SUMIF(G71:G72,"f",D71:D72)</f>
        <v>11</v>
      </c>
      <c r="E75" s="56">
        <f>SUMIF(G71:G72,"f",E71:E72)</f>
        <v>4</v>
      </c>
      <c r="F75" s="56" t="s">
        <v>91</v>
      </c>
      <c r="G75" s="56" t="s">
        <v>91</v>
      </c>
      <c r="H75" s="56">
        <f>SUMIF($G71:$G72,"f",H71:H72)</f>
        <v>150</v>
      </c>
      <c r="I75" s="56">
        <f>SUMIF($G71:$G72,"f",I71:I72)</f>
        <v>75</v>
      </c>
      <c r="J75" s="56">
        <f>SUMIF($G71:$G72,"f",J71:J72)</f>
        <v>75</v>
      </c>
      <c r="K75" s="56">
        <f>SUMIF($G71:$G72,"f",K71:K72)</f>
        <v>6</v>
      </c>
      <c r="L75" s="56">
        <f>SUMIF($G71:$G72,"f",L71:L72)</f>
        <v>0</v>
      </c>
    </row>
    <row r="76" spans="1:12" x14ac:dyDescent="0.3">
      <c r="A76" s="120" t="s">
        <v>183</v>
      </c>
      <c r="B76" s="121"/>
      <c r="C76" s="121"/>
      <c r="D76" s="121"/>
      <c r="E76" s="121"/>
      <c r="F76" s="121"/>
      <c r="G76" s="121"/>
      <c r="H76" s="121"/>
      <c r="I76" s="121"/>
      <c r="J76" s="121"/>
      <c r="K76" s="121"/>
      <c r="L76" s="121"/>
    </row>
    <row r="77" spans="1:12" s="46" customFormat="1" x14ac:dyDescent="0.35">
      <c r="A77" s="50">
        <v>1</v>
      </c>
      <c r="B77" s="57" t="s">
        <v>62</v>
      </c>
      <c r="C77" s="50">
        <v>5</v>
      </c>
      <c r="D77" s="50">
        <v>3.5</v>
      </c>
      <c r="E77" s="50">
        <v>2</v>
      </c>
      <c r="F77" s="52" t="s">
        <v>122</v>
      </c>
      <c r="G77" s="50" t="s">
        <v>88</v>
      </c>
      <c r="H77" s="50">
        <f t="shared" ref="H77:H78" si="18">I77+J77</f>
        <v>45</v>
      </c>
      <c r="I77" s="50">
        <v>15</v>
      </c>
      <c r="J77" s="50">
        <v>30</v>
      </c>
      <c r="K77" s="50">
        <v>2</v>
      </c>
      <c r="L77" s="50">
        <v>0</v>
      </c>
    </row>
    <row r="78" spans="1:12" s="46" customFormat="1" x14ac:dyDescent="0.35">
      <c r="A78" s="50">
        <v>2</v>
      </c>
      <c r="B78" s="59" t="s">
        <v>75</v>
      </c>
      <c r="C78" s="50">
        <v>6</v>
      </c>
      <c r="D78" s="50">
        <v>2.5</v>
      </c>
      <c r="E78" s="50">
        <v>2.5</v>
      </c>
      <c r="F78" s="52" t="s">
        <v>122</v>
      </c>
      <c r="G78" s="50" t="s">
        <v>88</v>
      </c>
      <c r="H78" s="50">
        <f t="shared" si="18"/>
        <v>30</v>
      </c>
      <c r="I78" s="50">
        <v>0</v>
      </c>
      <c r="J78" s="50">
        <v>30</v>
      </c>
      <c r="K78" s="50">
        <v>2</v>
      </c>
      <c r="L78" s="50">
        <v>0</v>
      </c>
    </row>
    <row r="79" spans="1:12" x14ac:dyDescent="0.3">
      <c r="A79" s="111" t="s">
        <v>90</v>
      </c>
      <c r="B79" s="112"/>
      <c r="C79" s="113"/>
      <c r="D79" s="53">
        <f>SUM(D77:D78)</f>
        <v>6</v>
      </c>
      <c r="E79" s="53">
        <f>SUM(E77:E78)</f>
        <v>4.5</v>
      </c>
      <c r="F79" s="53" t="s">
        <v>91</v>
      </c>
      <c r="G79" s="53" t="s">
        <v>91</v>
      </c>
      <c r="H79" s="53">
        <f>SUM(I79:J79)</f>
        <v>75</v>
      </c>
      <c r="I79" s="53">
        <f>SUM(I77:I78)</f>
        <v>15</v>
      </c>
      <c r="J79" s="53">
        <f>SUM(J77:J78)</f>
        <v>60</v>
      </c>
      <c r="K79" s="53">
        <f>SUM(K77:K78)</f>
        <v>4</v>
      </c>
      <c r="L79" s="53">
        <f>SUM(L77:L78)</f>
        <v>0</v>
      </c>
    </row>
    <row r="80" spans="1:12" x14ac:dyDescent="0.3">
      <c r="A80" s="114" t="s">
        <v>92</v>
      </c>
      <c r="B80" s="115"/>
      <c r="C80" s="116"/>
      <c r="D80" s="54" t="s">
        <v>91</v>
      </c>
      <c r="E80" s="50">
        <f>E79</f>
        <v>4.5</v>
      </c>
      <c r="F80" s="50" t="s">
        <v>91</v>
      </c>
      <c r="G80" s="50" t="s">
        <v>91</v>
      </c>
      <c r="H80" s="55">
        <f t="shared" ref="H80" si="19">SUM(I80:J80)</f>
        <v>56</v>
      </c>
      <c r="I80" s="50">
        <v>0</v>
      </c>
      <c r="J80" s="55">
        <f>'Plan studiów NMiI semestry'!J195+'Plan studiów NMiI semestry'!J226</f>
        <v>56</v>
      </c>
      <c r="K80" s="55">
        <f>'Plan studiów NMiI semestry'!K195+'Plan studiów NMiI semestry'!K226</f>
        <v>3</v>
      </c>
      <c r="L80" s="50">
        <f>SUMIF($E77:$E78,"&gt;0",L77:L78)</f>
        <v>0</v>
      </c>
    </row>
    <row r="81" spans="1:12" x14ac:dyDescent="0.3">
      <c r="A81" s="117" t="s">
        <v>93</v>
      </c>
      <c r="B81" s="118"/>
      <c r="C81" s="119"/>
      <c r="D81" s="56">
        <f>SUMIF(G77:G78,"f",D77:D78)</f>
        <v>6</v>
      </c>
      <c r="E81" s="56">
        <f>SUMIF(G77:G78,"f",E77:E78)</f>
        <v>4.5</v>
      </c>
      <c r="F81" s="56" t="s">
        <v>91</v>
      </c>
      <c r="G81" s="56" t="s">
        <v>91</v>
      </c>
      <c r="H81" s="56">
        <f>SUMIF($G77:$G78,"f",H77:H78)</f>
        <v>75</v>
      </c>
      <c r="I81" s="56">
        <f>SUMIF($G77:$G78,"f",I77:I78)</f>
        <v>15</v>
      </c>
      <c r="J81" s="56">
        <f>SUMIF($G77:$G78,"f",J77:J78)</f>
        <v>60</v>
      </c>
      <c r="K81" s="56">
        <f>SUMIF($G77:$G78,"f",K77:K78)</f>
        <v>4</v>
      </c>
      <c r="L81" s="56">
        <f>SUMIF($G77:$G78,"f",L77:L78)</f>
        <v>0</v>
      </c>
    </row>
    <row r="82" spans="1:12" x14ac:dyDescent="0.3">
      <c r="A82" s="122" t="s">
        <v>177</v>
      </c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</row>
    <row r="83" spans="1:12" s="46" customFormat="1" x14ac:dyDescent="0.35">
      <c r="A83" s="50">
        <v>1</v>
      </c>
      <c r="B83" s="57" t="s">
        <v>37</v>
      </c>
      <c r="C83" s="50">
        <v>1</v>
      </c>
      <c r="D83" s="50">
        <v>2.5</v>
      </c>
      <c r="E83" s="50">
        <v>0.5</v>
      </c>
      <c r="F83" s="52" t="s">
        <v>122</v>
      </c>
      <c r="G83" s="50" t="s">
        <v>89</v>
      </c>
      <c r="H83" s="50">
        <f t="shared" ref="H83:H86" si="20">I83+J83</f>
        <v>45</v>
      </c>
      <c r="I83" s="52">
        <v>30</v>
      </c>
      <c r="J83" s="52">
        <v>15</v>
      </c>
      <c r="K83" s="52">
        <v>2</v>
      </c>
      <c r="L83" s="50">
        <v>0</v>
      </c>
    </row>
    <row r="84" spans="1:12" s="46" customFormat="1" x14ac:dyDescent="0.35">
      <c r="A84" s="50">
        <v>2</v>
      </c>
      <c r="B84" s="57" t="s">
        <v>36</v>
      </c>
      <c r="C84" s="50">
        <v>1</v>
      </c>
      <c r="D84" s="50">
        <v>2.5</v>
      </c>
      <c r="E84" s="50">
        <v>0.5</v>
      </c>
      <c r="F84" s="52" t="s">
        <v>122</v>
      </c>
      <c r="G84" s="50" t="s">
        <v>89</v>
      </c>
      <c r="H84" s="50">
        <f t="shared" si="20"/>
        <v>45</v>
      </c>
      <c r="I84" s="52">
        <v>30</v>
      </c>
      <c r="J84" s="52">
        <v>15</v>
      </c>
      <c r="K84" s="52">
        <v>2</v>
      </c>
      <c r="L84" s="50">
        <v>0</v>
      </c>
    </row>
    <row r="85" spans="1:12" s="46" customFormat="1" x14ac:dyDescent="0.35">
      <c r="A85" s="50">
        <v>3</v>
      </c>
      <c r="B85" s="57" t="s">
        <v>69</v>
      </c>
      <c r="C85" s="50">
        <v>2</v>
      </c>
      <c r="D85" s="50">
        <v>2.5</v>
      </c>
      <c r="E85" s="50">
        <v>0.5</v>
      </c>
      <c r="F85" s="52" t="s">
        <v>122</v>
      </c>
      <c r="G85" s="50" t="s">
        <v>89</v>
      </c>
      <c r="H85" s="50">
        <f t="shared" si="20"/>
        <v>45</v>
      </c>
      <c r="I85" s="52">
        <v>30</v>
      </c>
      <c r="J85" s="52">
        <v>15</v>
      </c>
      <c r="K85" s="52">
        <v>2</v>
      </c>
      <c r="L85" s="50">
        <v>0</v>
      </c>
    </row>
    <row r="86" spans="1:12" s="46" customFormat="1" x14ac:dyDescent="0.35">
      <c r="A86" s="50">
        <v>4</v>
      </c>
      <c r="B86" s="57" t="s">
        <v>68</v>
      </c>
      <c r="C86" s="50">
        <v>2</v>
      </c>
      <c r="D86" s="50">
        <v>2.5</v>
      </c>
      <c r="E86" s="50">
        <v>0.5</v>
      </c>
      <c r="F86" s="52" t="s">
        <v>122</v>
      </c>
      <c r="G86" s="50" t="s">
        <v>89</v>
      </c>
      <c r="H86" s="50">
        <f t="shared" si="20"/>
        <v>45</v>
      </c>
      <c r="I86" s="52">
        <v>30</v>
      </c>
      <c r="J86" s="52">
        <v>15</v>
      </c>
      <c r="K86" s="52">
        <v>2</v>
      </c>
      <c r="L86" s="50">
        <v>0</v>
      </c>
    </row>
    <row r="87" spans="1:12" x14ac:dyDescent="0.3">
      <c r="A87" s="111" t="s">
        <v>90</v>
      </c>
      <c r="B87" s="112"/>
      <c r="C87" s="113"/>
      <c r="D87" s="53">
        <f>SUM(D83:D86)</f>
        <v>10</v>
      </c>
      <c r="E87" s="53">
        <f>SUM(E83:E86)</f>
        <v>2</v>
      </c>
      <c r="F87" s="53" t="s">
        <v>91</v>
      </c>
      <c r="G87" s="53" t="s">
        <v>91</v>
      </c>
      <c r="H87" s="53">
        <f>SUM(I87:J87)</f>
        <v>180</v>
      </c>
      <c r="I87" s="53">
        <f>SUM(I83:I86)</f>
        <v>120</v>
      </c>
      <c r="J87" s="53">
        <f>SUM(J83:J86)</f>
        <v>60</v>
      </c>
      <c r="K87" s="53">
        <f>SUM(K83:K86)</f>
        <v>8</v>
      </c>
      <c r="L87" s="53">
        <f t="shared" ref="L87" si="21">SUM(L83:L86)</f>
        <v>0</v>
      </c>
    </row>
    <row r="88" spans="1:12" x14ac:dyDescent="0.3">
      <c r="A88" s="114" t="s">
        <v>92</v>
      </c>
      <c r="B88" s="115"/>
      <c r="C88" s="116"/>
      <c r="D88" s="54" t="s">
        <v>91</v>
      </c>
      <c r="E88" s="50">
        <f>E87</f>
        <v>2</v>
      </c>
      <c r="F88" s="50" t="s">
        <v>91</v>
      </c>
      <c r="G88" s="50" t="s">
        <v>91</v>
      </c>
      <c r="H88" s="55">
        <f t="shared" ref="H88" si="22">SUM(I88:J88)</f>
        <v>36</v>
      </c>
      <c r="I88" s="50">
        <v>0</v>
      </c>
      <c r="J88" s="55">
        <f>'Plan studiów NMiI semestry'!J44+'Plan studiów NMiI semestry'!J77</f>
        <v>36</v>
      </c>
      <c r="K88" s="55">
        <f>'Plan studiów NMiI semestry'!K44+'Plan studiów NMiI semestry'!K77</f>
        <v>1.6</v>
      </c>
      <c r="L88" s="50">
        <f>SUMIF($E83:$E86,"&gt;0",L83:L86)</f>
        <v>0</v>
      </c>
    </row>
    <row r="89" spans="1:12" x14ac:dyDescent="0.3">
      <c r="A89" s="117" t="s">
        <v>93</v>
      </c>
      <c r="B89" s="118"/>
      <c r="C89" s="119"/>
      <c r="D89" s="56">
        <f>SUMIF(G83:G86,"f",D83:D86)</f>
        <v>0</v>
      </c>
      <c r="E89" s="56">
        <f>SUMIF(G83:G86,"f",E83:E86)</f>
        <v>0</v>
      </c>
      <c r="F89" s="56" t="s">
        <v>91</v>
      </c>
      <c r="G89" s="56" t="s">
        <v>91</v>
      </c>
      <c r="H89" s="56">
        <f t="shared" ref="H89:J89" si="23">SUMIF($G83:$G86,"f",H83:H86)</f>
        <v>0</v>
      </c>
      <c r="I89" s="56">
        <f t="shared" si="23"/>
        <v>0</v>
      </c>
      <c r="J89" s="56">
        <f t="shared" si="23"/>
        <v>0</v>
      </c>
      <c r="K89" s="56">
        <f>SUMIF($G83:$G86,"f",K83:K86)</f>
        <v>0</v>
      </c>
      <c r="L89" s="56">
        <f>SUMIF($G83:$G86,"f",L83:L86)</f>
        <v>0</v>
      </c>
    </row>
    <row r="90" spans="1:12" x14ac:dyDescent="0.3">
      <c r="A90" s="122" t="s">
        <v>179</v>
      </c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</row>
    <row r="91" spans="1:12" s="46" customFormat="1" x14ac:dyDescent="0.35">
      <c r="A91" s="50">
        <v>1</v>
      </c>
      <c r="B91" s="60" t="s">
        <v>38</v>
      </c>
      <c r="C91" s="50">
        <v>3</v>
      </c>
      <c r="D91" s="50">
        <v>2</v>
      </c>
      <c r="E91" s="50">
        <v>0.5</v>
      </c>
      <c r="F91" s="52" t="s">
        <v>122</v>
      </c>
      <c r="G91" s="50" t="s">
        <v>89</v>
      </c>
      <c r="H91" s="50">
        <v>30</v>
      </c>
      <c r="I91" s="52">
        <v>15</v>
      </c>
      <c r="J91" s="52">
        <v>15</v>
      </c>
      <c r="K91" s="52">
        <v>2</v>
      </c>
      <c r="L91" s="50">
        <v>0</v>
      </c>
    </row>
    <row r="92" spans="1:12" s="46" customFormat="1" x14ac:dyDescent="0.35">
      <c r="A92" s="50">
        <v>2</v>
      </c>
      <c r="B92" s="60" t="s">
        <v>45</v>
      </c>
      <c r="C92" s="50">
        <v>6</v>
      </c>
      <c r="D92" s="50">
        <v>2.5</v>
      </c>
      <c r="E92" s="50">
        <v>2</v>
      </c>
      <c r="F92" s="52" t="s">
        <v>122</v>
      </c>
      <c r="G92" s="50" t="s">
        <v>89</v>
      </c>
      <c r="H92" s="50">
        <v>30</v>
      </c>
      <c r="I92" s="52">
        <v>0</v>
      </c>
      <c r="J92" s="52">
        <v>30</v>
      </c>
      <c r="K92" s="52">
        <v>2</v>
      </c>
      <c r="L92" s="50">
        <v>0</v>
      </c>
    </row>
    <row r="93" spans="1:12" x14ac:dyDescent="0.3">
      <c r="A93" s="111" t="s">
        <v>90</v>
      </c>
      <c r="B93" s="112"/>
      <c r="C93" s="113"/>
      <c r="D93" s="53">
        <f>SUM(D91:D92)</f>
        <v>4.5</v>
      </c>
      <c r="E93" s="53">
        <f>SUM(E91:E92)</f>
        <v>2.5</v>
      </c>
      <c r="F93" s="53" t="s">
        <v>91</v>
      </c>
      <c r="G93" s="53" t="s">
        <v>91</v>
      </c>
      <c r="H93" s="53">
        <f>SUM(I93:J93)</f>
        <v>60</v>
      </c>
      <c r="I93" s="53">
        <f>SUM(I91:I92)</f>
        <v>15</v>
      </c>
      <c r="J93" s="53">
        <f>SUM(J91:J92)</f>
        <v>45</v>
      </c>
      <c r="K93" s="53">
        <f>SUM(K91:K92)</f>
        <v>4</v>
      </c>
      <c r="L93" s="53">
        <f>SUM(L91:L92)</f>
        <v>0</v>
      </c>
    </row>
    <row r="94" spans="1:12" x14ac:dyDescent="0.3">
      <c r="A94" s="114" t="s">
        <v>92</v>
      </c>
      <c r="B94" s="115"/>
      <c r="C94" s="116"/>
      <c r="D94" s="54" t="s">
        <v>91</v>
      </c>
      <c r="E94" s="50">
        <f>E93</f>
        <v>2.5</v>
      </c>
      <c r="F94" s="50" t="s">
        <v>91</v>
      </c>
      <c r="G94" s="50" t="s">
        <v>91</v>
      </c>
      <c r="H94" s="55">
        <f t="shared" ref="H94" si="24">SUM(I94:J94)</f>
        <v>32</v>
      </c>
      <c r="I94" s="50">
        <v>0</v>
      </c>
      <c r="J94" s="55">
        <f>'Plan studiów NMiI semestry'!J109+'Plan studiów NMiI semestry'!J231</f>
        <v>32</v>
      </c>
      <c r="K94" s="55">
        <f>'Plan studiów NMiI semestry'!K109+'Plan studiów NMiI semestry'!K231</f>
        <v>3</v>
      </c>
      <c r="L94" s="50">
        <f>SUMIF($E91:$E92,"&gt;0",L91:L92)</f>
        <v>0</v>
      </c>
    </row>
    <row r="95" spans="1:12" x14ac:dyDescent="0.3">
      <c r="A95" s="117" t="s">
        <v>93</v>
      </c>
      <c r="B95" s="118"/>
      <c r="C95" s="119"/>
      <c r="D95" s="56">
        <f>SUMIF(G91:G92,"f",D91:D92)</f>
        <v>0</v>
      </c>
      <c r="E95" s="56">
        <f>SUMIF(G91:G92,"f",E91:E92)</f>
        <v>0</v>
      </c>
      <c r="F95" s="56" t="s">
        <v>91</v>
      </c>
      <c r="G95" s="56" t="s">
        <v>91</v>
      </c>
      <c r="H95" s="56">
        <f>SUMIF($G91:$G92,"f",H91:H92)</f>
        <v>0</v>
      </c>
      <c r="I95" s="56">
        <f>SUMIF($G91:$G92,"f",I91:I92)</f>
        <v>0</v>
      </c>
      <c r="J95" s="56">
        <f>SUMIF($G91:$G92,"f",J91:J92)</f>
        <v>0</v>
      </c>
      <c r="K95" s="56">
        <f>SUMIF($G91:$G92,"f",K91:K92)</f>
        <v>0</v>
      </c>
      <c r="L95" s="56">
        <f>SUMIF($G91:$G92,"f",L91:L92)</f>
        <v>0</v>
      </c>
    </row>
    <row r="96" spans="1:12" x14ac:dyDescent="0.3">
      <c r="A96" s="122" t="s">
        <v>178</v>
      </c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</row>
    <row r="97" spans="1:12" s="46" customFormat="1" x14ac:dyDescent="0.35">
      <c r="A97" s="50">
        <v>1</v>
      </c>
      <c r="B97" s="62" t="s">
        <v>65</v>
      </c>
      <c r="C97" s="50">
        <v>3</v>
      </c>
      <c r="D97" s="50">
        <v>3</v>
      </c>
      <c r="E97" s="50">
        <v>2</v>
      </c>
      <c r="F97" s="52" t="s">
        <v>122</v>
      </c>
      <c r="G97" s="50" t="s">
        <v>89</v>
      </c>
      <c r="H97" s="50">
        <v>45</v>
      </c>
      <c r="I97" s="52">
        <v>15</v>
      </c>
      <c r="J97" s="52">
        <v>30</v>
      </c>
      <c r="K97" s="52">
        <v>2</v>
      </c>
      <c r="L97" s="50">
        <v>0</v>
      </c>
    </row>
    <row r="98" spans="1:12" s="46" customFormat="1" x14ac:dyDescent="0.35">
      <c r="A98" s="50">
        <v>2</v>
      </c>
      <c r="B98" s="62" t="s">
        <v>66</v>
      </c>
      <c r="C98" s="50">
        <v>4</v>
      </c>
      <c r="D98" s="50">
        <v>3</v>
      </c>
      <c r="E98" s="50">
        <v>2</v>
      </c>
      <c r="F98" s="52" t="s">
        <v>122</v>
      </c>
      <c r="G98" s="50" t="s">
        <v>89</v>
      </c>
      <c r="H98" s="50">
        <v>45</v>
      </c>
      <c r="I98" s="52">
        <v>15</v>
      </c>
      <c r="J98" s="52">
        <v>30</v>
      </c>
      <c r="K98" s="52">
        <v>2</v>
      </c>
      <c r="L98" s="50">
        <v>0</v>
      </c>
    </row>
    <row r="99" spans="1:12" x14ac:dyDescent="0.3">
      <c r="A99" s="111" t="s">
        <v>90</v>
      </c>
      <c r="B99" s="112"/>
      <c r="C99" s="113"/>
      <c r="D99" s="53">
        <f>SUM(D97:D98)</f>
        <v>6</v>
      </c>
      <c r="E99" s="53">
        <f>SUM(E97:E98)</f>
        <v>4</v>
      </c>
      <c r="F99" s="53" t="s">
        <v>91</v>
      </c>
      <c r="G99" s="53" t="s">
        <v>91</v>
      </c>
      <c r="H99" s="53">
        <f>SUM(I99:J99)</f>
        <v>90</v>
      </c>
      <c r="I99" s="53">
        <f>SUM(I97:I98)</f>
        <v>30</v>
      </c>
      <c r="J99" s="53">
        <f>SUM(J97:J98)</f>
        <v>60</v>
      </c>
      <c r="K99" s="53">
        <f>SUM(K97:K98)</f>
        <v>4</v>
      </c>
      <c r="L99" s="53">
        <f>SUM(L97:L98)</f>
        <v>0</v>
      </c>
    </row>
    <row r="100" spans="1:12" x14ac:dyDescent="0.3">
      <c r="A100" s="114" t="s">
        <v>92</v>
      </c>
      <c r="B100" s="115"/>
      <c r="C100" s="116"/>
      <c r="D100" s="54" t="s">
        <v>91</v>
      </c>
      <c r="E100" s="50">
        <f>E99</f>
        <v>4</v>
      </c>
      <c r="F100" s="50" t="s">
        <v>91</v>
      </c>
      <c r="G100" s="50" t="s">
        <v>91</v>
      </c>
      <c r="H100" s="55">
        <f t="shared" ref="H100" si="25">SUM(I100:J100)</f>
        <v>60</v>
      </c>
      <c r="I100" s="50">
        <v>0</v>
      </c>
      <c r="J100" s="55">
        <f>'Plan studiów NMiI semestry'!J114+'Plan studiów NMiI semestry'!J148</f>
        <v>60</v>
      </c>
      <c r="K100" s="55">
        <f>'Plan studiów NMiI semestry'!K114+'Plan studiów NMiI semestry'!K148</f>
        <v>2</v>
      </c>
      <c r="L100" s="50">
        <f>SUMIF($E97:$E98,"&gt;0",L97:L98)</f>
        <v>0</v>
      </c>
    </row>
    <row r="101" spans="1:12" x14ac:dyDescent="0.3">
      <c r="A101" s="117" t="s">
        <v>93</v>
      </c>
      <c r="B101" s="118"/>
      <c r="C101" s="119"/>
      <c r="D101" s="56">
        <f>SUMIF(G97:G98,"f",D97:D98)</f>
        <v>0</v>
      </c>
      <c r="E101" s="56">
        <f>SUMIF(G97:G98,"f",E97:E98)</f>
        <v>0</v>
      </c>
      <c r="F101" s="56" t="s">
        <v>91</v>
      </c>
      <c r="G101" s="56" t="s">
        <v>91</v>
      </c>
      <c r="H101" s="56">
        <f>SUMIF($G97:$G98,"f",H97:H98)</f>
        <v>0</v>
      </c>
      <c r="I101" s="56">
        <f>SUMIF($G97:$G98,"f",I97:I98)</f>
        <v>0</v>
      </c>
      <c r="J101" s="56">
        <f>SUMIF($G97:$G98,"f",J97:J98)</f>
        <v>0</v>
      </c>
      <c r="K101" s="56">
        <f>SUMIF($G97:$G98,"f",K97:K98)</f>
        <v>0</v>
      </c>
      <c r="L101" s="56">
        <f>SUMIF($G97:$G98,"f",L97:L98)</f>
        <v>0</v>
      </c>
    </row>
    <row r="102" spans="1:12" x14ac:dyDescent="0.3">
      <c r="A102" s="122" t="s">
        <v>180</v>
      </c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</row>
    <row r="103" spans="1:12" s="46" customFormat="1" x14ac:dyDescent="0.35">
      <c r="A103" s="50">
        <v>1</v>
      </c>
      <c r="B103" s="59" t="s">
        <v>60</v>
      </c>
      <c r="C103" s="50">
        <v>4</v>
      </c>
      <c r="D103" s="50">
        <v>5</v>
      </c>
      <c r="E103" s="50">
        <v>3</v>
      </c>
      <c r="F103" s="52" t="s">
        <v>122</v>
      </c>
      <c r="G103" s="50" t="s">
        <v>89</v>
      </c>
      <c r="H103" s="50">
        <v>75</v>
      </c>
      <c r="I103" s="50">
        <v>30</v>
      </c>
      <c r="J103" s="50">
        <v>45</v>
      </c>
      <c r="K103" s="50">
        <v>2</v>
      </c>
      <c r="L103" s="50">
        <v>0</v>
      </c>
    </row>
    <row r="104" spans="1:12" x14ac:dyDescent="0.3">
      <c r="A104" s="111" t="s">
        <v>90</v>
      </c>
      <c r="B104" s="112"/>
      <c r="C104" s="113"/>
      <c r="D104" s="53">
        <f>SUM(D103:D103)</f>
        <v>5</v>
      </c>
      <c r="E104" s="53">
        <f>SUM(E103:E103)</f>
        <v>3</v>
      </c>
      <c r="F104" s="53" t="s">
        <v>91</v>
      </c>
      <c r="G104" s="53" t="s">
        <v>91</v>
      </c>
      <c r="H104" s="53">
        <f>SUM(I104:J104)</f>
        <v>75</v>
      </c>
      <c r="I104" s="53">
        <f>SUM(I103:I103)</f>
        <v>30</v>
      </c>
      <c r="J104" s="53">
        <f>SUM(J103:J103)</f>
        <v>45</v>
      </c>
      <c r="K104" s="53">
        <f>SUM(K103:K103)</f>
        <v>2</v>
      </c>
      <c r="L104" s="53">
        <f>SUM(L103:L103)</f>
        <v>0</v>
      </c>
    </row>
    <row r="105" spans="1:12" x14ac:dyDescent="0.3">
      <c r="A105" s="114" t="s">
        <v>92</v>
      </c>
      <c r="B105" s="115"/>
      <c r="C105" s="116"/>
      <c r="D105" s="54" t="s">
        <v>91</v>
      </c>
      <c r="E105" s="50">
        <f>E104</f>
        <v>3</v>
      </c>
      <c r="F105" s="50" t="s">
        <v>91</v>
      </c>
      <c r="G105" s="50" t="s">
        <v>91</v>
      </c>
      <c r="H105" s="55">
        <f t="shared" ref="H105" si="26">SUM(I105:J105)</f>
        <v>45</v>
      </c>
      <c r="I105" s="50">
        <v>0</v>
      </c>
      <c r="J105" s="55">
        <f>'Plan studiów NMiI semestry'!J153</f>
        <v>45</v>
      </c>
      <c r="K105" s="55">
        <f>'Plan studiów NMiI semestry'!K153</f>
        <v>1</v>
      </c>
      <c r="L105" s="50">
        <f>SUMIF($E103:$E103,"&gt;0",L103:L103)</f>
        <v>0</v>
      </c>
    </row>
    <row r="106" spans="1:12" x14ac:dyDescent="0.3">
      <c r="A106" s="117" t="s">
        <v>93</v>
      </c>
      <c r="B106" s="118"/>
      <c r="C106" s="119"/>
      <c r="D106" s="56">
        <f>SUMIF(G103:G103,"f",D103:D103)</f>
        <v>0</v>
      </c>
      <c r="E106" s="56">
        <f>SUMIF(G103:G103,"f",E103:E103)</f>
        <v>0</v>
      </c>
      <c r="F106" s="56" t="s">
        <v>91</v>
      </c>
      <c r="G106" s="56" t="s">
        <v>91</v>
      </c>
      <c r="H106" s="56">
        <f>SUMIF($G103:$G103,"f",H103:H103)</f>
        <v>0</v>
      </c>
      <c r="I106" s="56">
        <f>SUMIF($G103:$G103,"f",I103:I103)</f>
        <v>0</v>
      </c>
      <c r="J106" s="56">
        <f>SUMIF($G103:$G103,"f",J103:J103)</f>
        <v>0</v>
      </c>
      <c r="K106" s="56">
        <f>SUMIF($G103:$G103,"f",K103:K103)</f>
        <v>0</v>
      </c>
      <c r="L106" s="56">
        <f>SUMIF($G103:$G103,"f",L103:L103)</f>
        <v>0</v>
      </c>
    </row>
    <row r="107" spans="1:12" x14ac:dyDescent="0.3">
      <c r="A107" s="120" t="s">
        <v>97</v>
      </c>
      <c r="B107" s="121"/>
      <c r="C107" s="121"/>
      <c r="D107" s="121"/>
      <c r="E107" s="121"/>
      <c r="F107" s="121"/>
      <c r="G107" s="121"/>
      <c r="H107" s="121"/>
      <c r="I107" s="121"/>
      <c r="J107" s="121"/>
      <c r="K107" s="121"/>
      <c r="L107" s="121"/>
    </row>
    <row r="108" spans="1:12" x14ac:dyDescent="0.3">
      <c r="A108" s="124" t="s">
        <v>176</v>
      </c>
      <c r="B108" s="125"/>
      <c r="C108" s="125"/>
      <c r="D108" s="125"/>
      <c r="E108" s="125"/>
      <c r="F108" s="125"/>
      <c r="G108" s="125"/>
      <c r="H108" s="125"/>
      <c r="I108" s="125"/>
      <c r="J108" s="125"/>
      <c r="K108" s="125"/>
      <c r="L108" s="125"/>
    </row>
    <row r="109" spans="1:12" x14ac:dyDescent="0.3">
      <c r="A109" s="63">
        <v>1</v>
      </c>
      <c r="B109" s="64" t="s">
        <v>187</v>
      </c>
      <c r="C109" s="65">
        <v>2</v>
      </c>
      <c r="D109" s="65">
        <v>1.5</v>
      </c>
      <c r="E109" s="65">
        <v>1.5</v>
      </c>
      <c r="F109" s="65" t="s">
        <v>122</v>
      </c>
      <c r="G109" s="65" t="s">
        <v>89</v>
      </c>
      <c r="H109" s="65">
        <v>0</v>
      </c>
      <c r="I109" s="65">
        <v>0</v>
      </c>
      <c r="J109" s="65">
        <v>0</v>
      </c>
      <c r="K109" s="65">
        <v>0</v>
      </c>
      <c r="L109" s="65">
        <v>45</v>
      </c>
    </row>
    <row r="110" spans="1:12" s="46" customFormat="1" x14ac:dyDescent="0.35">
      <c r="A110" s="56">
        <v>2</v>
      </c>
      <c r="B110" s="58" t="s">
        <v>72</v>
      </c>
      <c r="C110" s="66">
        <v>3</v>
      </c>
      <c r="D110" s="56">
        <v>3</v>
      </c>
      <c r="E110" s="56">
        <v>3</v>
      </c>
      <c r="F110" s="52" t="s">
        <v>122</v>
      </c>
      <c r="G110" s="56" t="s">
        <v>89</v>
      </c>
      <c r="H110" s="56">
        <f>I110+J110</f>
        <v>45</v>
      </c>
      <c r="I110" s="67">
        <v>0</v>
      </c>
      <c r="J110" s="67">
        <v>45</v>
      </c>
      <c r="K110" s="67">
        <v>2</v>
      </c>
      <c r="L110" s="56">
        <v>0</v>
      </c>
    </row>
    <row r="111" spans="1:12" x14ac:dyDescent="0.3">
      <c r="A111" s="111" t="s">
        <v>90</v>
      </c>
      <c r="B111" s="112"/>
      <c r="C111" s="113"/>
      <c r="D111" s="53">
        <f>SUM(D109:D110)</f>
        <v>4.5</v>
      </c>
      <c r="E111" s="53">
        <f>SUM(E109:E110)</f>
        <v>4.5</v>
      </c>
      <c r="F111" s="53" t="s">
        <v>91</v>
      </c>
      <c r="G111" s="53" t="s">
        <v>91</v>
      </c>
      <c r="H111" s="53">
        <f>SUM(I111:J111)</f>
        <v>45</v>
      </c>
      <c r="I111" s="53">
        <f>SUM(I109:I110)</f>
        <v>0</v>
      </c>
      <c r="J111" s="53">
        <f>SUM(J109:J110)</f>
        <v>45</v>
      </c>
      <c r="K111" s="53">
        <f>SUM(K109:K110)</f>
        <v>2</v>
      </c>
      <c r="L111" s="53">
        <f>SUM(L109:L110)</f>
        <v>45</v>
      </c>
    </row>
    <row r="112" spans="1:12" x14ac:dyDescent="0.3">
      <c r="A112" s="114" t="s">
        <v>92</v>
      </c>
      <c r="B112" s="115"/>
      <c r="C112" s="116"/>
      <c r="D112" s="54" t="s">
        <v>91</v>
      </c>
      <c r="E112" s="50">
        <f>E111</f>
        <v>4.5</v>
      </c>
      <c r="F112" s="50" t="s">
        <v>91</v>
      </c>
      <c r="G112" s="50" t="s">
        <v>91</v>
      </c>
      <c r="H112" s="55">
        <f t="shared" ref="H112" si="27">SUM(I112:J112)</f>
        <v>45</v>
      </c>
      <c r="I112" s="50">
        <v>0</v>
      </c>
      <c r="J112" s="55">
        <f>'Plan studiów NMiI semestry'!H83+'Plan studiów NMiI semestry'!H120</f>
        <v>45</v>
      </c>
      <c r="K112" s="55">
        <f>'Plan studiów NMiI semestry'!K83+'Plan studiów NMiI semestry'!K120</f>
        <v>2</v>
      </c>
      <c r="L112" s="50">
        <f>SUMIF($E109:$E110,"&gt;0",L109:L110)</f>
        <v>45</v>
      </c>
    </row>
    <row r="113" spans="1:12" x14ac:dyDescent="0.3">
      <c r="A113" s="114" t="s">
        <v>93</v>
      </c>
      <c r="B113" s="115"/>
      <c r="C113" s="116"/>
      <c r="D113" s="56">
        <f>SUMIF(G109:G110,"f",D109:D110)</f>
        <v>0</v>
      </c>
      <c r="E113" s="56">
        <f>SUMIF(G109:G110,"f",E109:E110)</f>
        <v>0</v>
      </c>
      <c r="F113" s="56" t="s">
        <v>91</v>
      </c>
      <c r="G113" s="56" t="s">
        <v>91</v>
      </c>
      <c r="H113" s="56">
        <f>SUMIF($G109:$G110,"f",H109:H110)</f>
        <v>0</v>
      </c>
      <c r="I113" s="56">
        <f>SUMIF($G109:$G110,"f",I109:I110)</f>
        <v>0</v>
      </c>
      <c r="J113" s="56">
        <f>SUMIF($G109:$G110,"f",J109:J110)</f>
        <v>0</v>
      </c>
      <c r="K113" s="56">
        <f>SUMIF($G109:$G110,"f",K109:K110)</f>
        <v>0</v>
      </c>
      <c r="L113" s="56">
        <f>SUMIF($G109:$G110,"f",L109:L110)</f>
        <v>0</v>
      </c>
    </row>
    <row r="114" spans="1:12" x14ac:dyDescent="0.3">
      <c r="A114" s="122" t="s">
        <v>182</v>
      </c>
      <c r="B114" s="123"/>
      <c r="C114" s="123"/>
      <c r="D114" s="123"/>
      <c r="E114" s="123"/>
      <c r="F114" s="123"/>
      <c r="G114" s="123"/>
      <c r="H114" s="123"/>
      <c r="I114" s="123"/>
      <c r="J114" s="123"/>
      <c r="K114" s="123"/>
      <c r="L114" s="123"/>
    </row>
    <row r="115" spans="1:12" s="46" customFormat="1" ht="24" x14ac:dyDescent="0.35">
      <c r="A115" s="50">
        <v>1</v>
      </c>
      <c r="B115" s="68" t="s">
        <v>144</v>
      </c>
      <c r="C115" s="50">
        <v>4</v>
      </c>
      <c r="D115" s="50">
        <v>2</v>
      </c>
      <c r="E115" s="50">
        <v>2</v>
      </c>
      <c r="F115" s="52" t="s">
        <v>122</v>
      </c>
      <c r="G115" s="50" t="s">
        <v>89</v>
      </c>
      <c r="H115" s="50">
        <f>I115+J115</f>
        <v>0</v>
      </c>
      <c r="I115" s="52">
        <v>0</v>
      </c>
      <c r="J115" s="52">
        <v>0</v>
      </c>
      <c r="K115" s="52">
        <v>0</v>
      </c>
      <c r="L115" s="50">
        <v>60</v>
      </c>
    </row>
    <row r="116" spans="1:12" s="46" customFormat="1" x14ac:dyDescent="0.35">
      <c r="A116" s="111" t="s">
        <v>90</v>
      </c>
      <c r="B116" s="112"/>
      <c r="C116" s="113"/>
      <c r="D116" s="53">
        <f>SUM(D115:D115)</f>
        <v>2</v>
      </c>
      <c r="E116" s="53">
        <f>SUM(E115:E115)</f>
        <v>2</v>
      </c>
      <c r="F116" s="53" t="s">
        <v>91</v>
      </c>
      <c r="G116" s="53" t="s">
        <v>91</v>
      </c>
      <c r="H116" s="53">
        <f>SUM(I116:J116)</f>
        <v>0</v>
      </c>
      <c r="I116" s="53">
        <f>SUM(I115:I115)</f>
        <v>0</v>
      </c>
      <c r="J116" s="53">
        <f>SUM(J115:J115)</f>
        <v>0</v>
      </c>
      <c r="K116" s="53">
        <f>SUM(K115:K115)</f>
        <v>0</v>
      </c>
      <c r="L116" s="53">
        <f>SUM(L115:L115)</f>
        <v>60</v>
      </c>
    </row>
    <row r="117" spans="1:12" s="46" customFormat="1" x14ac:dyDescent="0.35">
      <c r="A117" s="114" t="s">
        <v>92</v>
      </c>
      <c r="B117" s="115"/>
      <c r="C117" s="116"/>
      <c r="D117" s="54" t="s">
        <v>91</v>
      </c>
      <c r="E117" s="50">
        <f>E116</f>
        <v>2</v>
      </c>
      <c r="F117" s="50" t="s">
        <v>91</v>
      </c>
      <c r="G117" s="50" t="s">
        <v>91</v>
      </c>
      <c r="H117" s="55">
        <f t="shared" ref="H117" si="28">SUM(I117:J117)</f>
        <v>0</v>
      </c>
      <c r="I117" s="50">
        <v>0</v>
      </c>
      <c r="J117" s="55">
        <f>'Plan studiów NMiI semestry'!J159</f>
        <v>0</v>
      </c>
      <c r="K117" s="55">
        <f>'Plan studiów NMiI semestry'!K159</f>
        <v>0</v>
      </c>
      <c r="L117" s="50">
        <f>SUMIF($E115:$E115,"&gt;0",L115:L115)</f>
        <v>60</v>
      </c>
    </row>
    <row r="118" spans="1:12" s="46" customFormat="1" x14ac:dyDescent="0.35">
      <c r="A118" s="117" t="s">
        <v>93</v>
      </c>
      <c r="B118" s="118"/>
      <c r="C118" s="119"/>
      <c r="D118" s="56">
        <f>SUMIF(G115:G115,"f",D115:D115)</f>
        <v>0</v>
      </c>
      <c r="E118" s="56">
        <f>SUMIF(G115:G115,"f",E115:E115)</f>
        <v>0</v>
      </c>
      <c r="F118" s="56" t="s">
        <v>91</v>
      </c>
      <c r="G118" s="56" t="s">
        <v>91</v>
      </c>
      <c r="H118" s="56">
        <f>SUMIF($G115:$G115,"f",H115:H115)</f>
        <v>0</v>
      </c>
      <c r="I118" s="56">
        <f>SUMIF($G115:$G115,"f",I115:I115)</f>
        <v>0</v>
      </c>
      <c r="J118" s="56">
        <f>SUMIF($G115:$G115,"f",J115:J115)</f>
        <v>0</v>
      </c>
      <c r="K118" s="56">
        <f>SUMIF($G115:$G115,"f",K115:K115)</f>
        <v>0</v>
      </c>
      <c r="L118" s="56">
        <f>SUMIF($G115:$G115,"f",L115:L115)</f>
        <v>0</v>
      </c>
    </row>
    <row r="119" spans="1:12" s="46" customFormat="1" x14ac:dyDescent="0.35">
      <c r="A119" s="122" t="s">
        <v>181</v>
      </c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</row>
    <row r="120" spans="1:12" s="46" customFormat="1" ht="24" x14ac:dyDescent="0.35">
      <c r="A120" s="50">
        <v>1</v>
      </c>
      <c r="B120" s="68" t="s">
        <v>145</v>
      </c>
      <c r="C120" s="50">
        <v>4</v>
      </c>
      <c r="D120" s="50">
        <v>2</v>
      </c>
      <c r="E120" s="50">
        <v>2</v>
      </c>
      <c r="F120" s="52" t="s">
        <v>122</v>
      </c>
      <c r="G120" s="50" t="s">
        <v>89</v>
      </c>
      <c r="H120" s="50">
        <f>I120+J120</f>
        <v>0</v>
      </c>
      <c r="I120" s="52">
        <v>0</v>
      </c>
      <c r="J120" s="52">
        <v>0</v>
      </c>
      <c r="K120" s="52">
        <v>0</v>
      </c>
      <c r="L120" s="50">
        <v>60</v>
      </c>
    </row>
    <row r="121" spans="1:12" x14ac:dyDescent="0.3">
      <c r="A121" s="111" t="s">
        <v>90</v>
      </c>
      <c r="B121" s="112"/>
      <c r="C121" s="113"/>
      <c r="D121" s="53">
        <f>SUM(D120:D120)</f>
        <v>2</v>
      </c>
      <c r="E121" s="53">
        <f>SUM(E120:E120)</f>
        <v>2</v>
      </c>
      <c r="F121" s="53" t="s">
        <v>91</v>
      </c>
      <c r="G121" s="53" t="s">
        <v>91</v>
      </c>
      <c r="H121" s="53">
        <f>SUM(I121:J121)</f>
        <v>0</v>
      </c>
      <c r="I121" s="53">
        <f>SUM(I120:I120)</f>
        <v>0</v>
      </c>
      <c r="J121" s="53">
        <f>SUM(J120:J120)</f>
        <v>0</v>
      </c>
      <c r="K121" s="53">
        <f>SUM(K120:K120)</f>
        <v>0</v>
      </c>
      <c r="L121" s="53">
        <f>SUM(L120:L120)</f>
        <v>60</v>
      </c>
    </row>
    <row r="122" spans="1:12" x14ac:dyDescent="0.3">
      <c r="A122" s="114" t="s">
        <v>92</v>
      </c>
      <c r="B122" s="115"/>
      <c r="C122" s="116"/>
      <c r="D122" s="54" t="s">
        <v>91</v>
      </c>
      <c r="E122" s="50">
        <f>E121</f>
        <v>2</v>
      </c>
      <c r="F122" s="50" t="s">
        <v>91</v>
      </c>
      <c r="G122" s="50" t="s">
        <v>91</v>
      </c>
      <c r="H122" s="55">
        <f t="shared" ref="H122" si="29">SUM(I122:J122)</f>
        <v>0</v>
      </c>
      <c r="I122" s="50">
        <v>0</v>
      </c>
      <c r="J122" s="55">
        <f>'Plan studiów NMiI semestry'!J164</f>
        <v>0</v>
      </c>
      <c r="K122" s="55">
        <f>'Plan studiów NMiI semestry'!K164</f>
        <v>0</v>
      </c>
      <c r="L122" s="50">
        <f>SUMIF($E120:$E120,"&gt;0",L120:L120)</f>
        <v>60</v>
      </c>
    </row>
    <row r="123" spans="1:12" x14ac:dyDescent="0.3">
      <c r="A123" s="117" t="s">
        <v>93</v>
      </c>
      <c r="B123" s="118"/>
      <c r="C123" s="119"/>
      <c r="D123" s="56">
        <f>SUMIF(G120:G120,"f",D120:D120)</f>
        <v>0</v>
      </c>
      <c r="E123" s="56">
        <f>SUMIF(G120:G120,"f",E120:E120)</f>
        <v>0</v>
      </c>
      <c r="F123" s="56" t="s">
        <v>91</v>
      </c>
      <c r="G123" s="56" t="s">
        <v>91</v>
      </c>
      <c r="H123" s="56">
        <f>SUMIF($G120:$G120,"f",H120:H120)</f>
        <v>0</v>
      </c>
      <c r="I123" s="56">
        <f>SUMIF($G120:$G120,"f",I120:I120)</f>
        <v>0</v>
      </c>
      <c r="J123" s="56">
        <f>SUMIF($G120:$G120,"f",J120:J120)</f>
        <v>0</v>
      </c>
      <c r="K123" s="56">
        <f>SUMIF($G120:$G120,"f",K120:K120)</f>
        <v>0</v>
      </c>
      <c r="L123" s="56">
        <f>SUMIF($G120:$G120,"f",L120:L120)</f>
        <v>0</v>
      </c>
    </row>
    <row r="124" spans="1:12" x14ac:dyDescent="0.3">
      <c r="A124" s="120" t="s">
        <v>98</v>
      </c>
      <c r="B124" s="121"/>
      <c r="C124" s="121"/>
      <c r="D124" s="121"/>
      <c r="E124" s="121"/>
      <c r="F124" s="121"/>
      <c r="G124" s="121"/>
      <c r="H124" s="121"/>
      <c r="I124" s="121"/>
      <c r="J124" s="121"/>
      <c r="K124" s="121"/>
      <c r="L124" s="121"/>
    </row>
    <row r="125" spans="1:12" s="46" customFormat="1" x14ac:dyDescent="0.35">
      <c r="A125" s="50">
        <v>1</v>
      </c>
      <c r="B125" s="57" t="s">
        <v>5</v>
      </c>
      <c r="C125" s="50">
        <v>1</v>
      </c>
      <c r="D125" s="52">
        <v>0.25</v>
      </c>
      <c r="E125" s="50">
        <v>0</v>
      </c>
      <c r="F125" s="69" t="s">
        <v>124</v>
      </c>
      <c r="G125" s="50" t="s">
        <v>89</v>
      </c>
      <c r="H125" s="50">
        <f>I125+J125</f>
        <v>2</v>
      </c>
      <c r="I125" s="52">
        <v>2</v>
      </c>
      <c r="J125" s="52">
        <v>0</v>
      </c>
      <c r="K125" s="52">
        <v>0</v>
      </c>
      <c r="L125" s="50">
        <v>0</v>
      </c>
    </row>
    <row r="126" spans="1:12" s="46" customFormat="1" x14ac:dyDescent="0.35">
      <c r="A126" s="50">
        <v>2</v>
      </c>
      <c r="B126" s="57" t="s">
        <v>6</v>
      </c>
      <c r="C126" s="50">
        <v>1</v>
      </c>
      <c r="D126" s="52">
        <v>0.5</v>
      </c>
      <c r="E126" s="50">
        <v>0</v>
      </c>
      <c r="F126" s="69" t="s">
        <v>124</v>
      </c>
      <c r="G126" s="50" t="s">
        <v>89</v>
      </c>
      <c r="H126" s="50">
        <f>I126+J126</f>
        <v>4</v>
      </c>
      <c r="I126" s="52">
        <v>4</v>
      </c>
      <c r="J126" s="52">
        <v>0</v>
      </c>
      <c r="K126" s="52">
        <v>0</v>
      </c>
      <c r="L126" s="50">
        <v>0</v>
      </c>
    </row>
    <row r="127" spans="1:12" s="46" customFormat="1" x14ac:dyDescent="0.35">
      <c r="A127" s="50">
        <v>3</v>
      </c>
      <c r="B127" s="57" t="s">
        <v>35</v>
      </c>
      <c r="C127" s="50">
        <v>1</v>
      </c>
      <c r="D127" s="52">
        <v>0.25</v>
      </c>
      <c r="E127" s="50">
        <v>0</v>
      </c>
      <c r="F127" s="69" t="s">
        <v>124</v>
      </c>
      <c r="G127" s="50" t="s">
        <v>89</v>
      </c>
      <c r="H127" s="50">
        <f>I127+J127</f>
        <v>2</v>
      </c>
      <c r="I127" s="52">
        <v>2</v>
      </c>
      <c r="J127" s="52">
        <v>0</v>
      </c>
      <c r="K127" s="52">
        <v>0</v>
      </c>
      <c r="L127" s="50">
        <v>0</v>
      </c>
    </row>
    <row r="128" spans="1:12" s="46" customFormat="1" x14ac:dyDescent="0.35">
      <c r="A128" s="50">
        <v>4</v>
      </c>
      <c r="B128" s="57" t="s">
        <v>165</v>
      </c>
      <c r="C128" s="50">
        <v>1</v>
      </c>
      <c r="D128" s="52">
        <v>0.5</v>
      </c>
      <c r="E128" s="50">
        <v>0</v>
      </c>
      <c r="F128" s="69" t="s">
        <v>124</v>
      </c>
      <c r="G128" s="50" t="s">
        <v>89</v>
      </c>
      <c r="H128" s="50">
        <f>I128+J128</f>
        <v>4</v>
      </c>
      <c r="I128" s="52">
        <v>4</v>
      </c>
      <c r="J128" s="52">
        <v>0</v>
      </c>
      <c r="K128" s="52">
        <v>0</v>
      </c>
      <c r="L128" s="50">
        <v>0</v>
      </c>
    </row>
    <row r="129" spans="1:12" x14ac:dyDescent="0.3">
      <c r="A129" s="111" t="s">
        <v>90</v>
      </c>
      <c r="B129" s="112"/>
      <c r="C129" s="113"/>
      <c r="D129" s="53">
        <f>SUM(D125:D128)</f>
        <v>1.5</v>
      </c>
      <c r="E129" s="53">
        <f>SUM(E125:E128)</f>
        <v>0</v>
      </c>
      <c r="F129" s="53" t="s">
        <v>91</v>
      </c>
      <c r="G129" s="53" t="s">
        <v>91</v>
      </c>
      <c r="H129" s="53">
        <f>SUM(I129:J129)</f>
        <v>12</v>
      </c>
      <c r="I129" s="53">
        <f>SUM(I125:I128)</f>
        <v>12</v>
      </c>
      <c r="J129" s="53">
        <f>SUM(J125:J128)</f>
        <v>0</v>
      </c>
      <c r="K129" s="53">
        <f>SUM(K125:K128)</f>
        <v>0</v>
      </c>
      <c r="L129" s="53">
        <f>SUM(L125:L128)</f>
        <v>0</v>
      </c>
    </row>
    <row r="130" spans="1:12" x14ac:dyDescent="0.3">
      <c r="A130" s="114" t="s">
        <v>92</v>
      </c>
      <c r="B130" s="115"/>
      <c r="C130" s="116"/>
      <c r="D130" s="54" t="s">
        <v>91</v>
      </c>
      <c r="E130" s="50">
        <f>E129</f>
        <v>0</v>
      </c>
      <c r="F130" s="50" t="s">
        <v>91</v>
      </c>
      <c r="G130" s="50" t="s">
        <v>91</v>
      </c>
      <c r="H130" s="55">
        <f t="shared" ref="H130" si="30">SUM(I130:J130)</f>
        <v>0</v>
      </c>
      <c r="I130" s="50">
        <v>0</v>
      </c>
      <c r="J130" s="55">
        <f>'Plan studiów NMiI semestry'!J52</f>
        <v>0</v>
      </c>
      <c r="K130" s="55">
        <f>'Plan studiów NMiI semestry'!K52</f>
        <v>0</v>
      </c>
      <c r="L130" s="50">
        <f>SUMIF($E125:$E128,"&gt;0",L125:L128)</f>
        <v>0</v>
      </c>
    </row>
    <row r="131" spans="1:12" x14ac:dyDescent="0.3">
      <c r="A131" s="114" t="s">
        <v>93</v>
      </c>
      <c r="B131" s="115"/>
      <c r="C131" s="116"/>
      <c r="D131" s="50">
        <f>SUMIF(G125:G128,"f",D125:D128)</f>
        <v>0</v>
      </c>
      <c r="E131" s="50">
        <f>SUMIF(G125:G128,"f",E125:E128)</f>
        <v>0</v>
      </c>
      <c r="F131" s="50" t="s">
        <v>91</v>
      </c>
      <c r="G131" s="50" t="s">
        <v>91</v>
      </c>
      <c r="H131" s="50">
        <f>SUMIF($G125:$G128,"f",H125:H128)</f>
        <v>0</v>
      </c>
      <c r="I131" s="50">
        <f>SUMIF($G125:$G128,"f",I125:I128)</f>
        <v>0</v>
      </c>
      <c r="J131" s="50">
        <f>SUMIF($G125:$G128,"f",J125:J128)</f>
        <v>0</v>
      </c>
      <c r="K131" s="50">
        <f>SUMIF($G125:$G128,"f",K125:K128)</f>
        <v>0</v>
      </c>
      <c r="L131" s="50">
        <f>SUMIF($G125:$G128,"f",L125:L128)</f>
        <v>0</v>
      </c>
    </row>
    <row r="132" spans="1:12" x14ac:dyDescent="0.3">
      <c r="A132" s="45"/>
      <c r="B132" s="45"/>
      <c r="C132" s="45"/>
    </row>
  </sheetData>
  <mergeCells count="70">
    <mergeCell ref="A131:C131"/>
    <mergeCell ref="A67:C67"/>
    <mergeCell ref="A68:C68"/>
    <mergeCell ref="A69:C69"/>
    <mergeCell ref="A111:C111"/>
    <mergeCell ref="A112:C112"/>
    <mergeCell ref="A113:C113"/>
    <mergeCell ref="A129:C129"/>
    <mergeCell ref="A130:C130"/>
    <mergeCell ref="A121:C121"/>
    <mergeCell ref="A122:C122"/>
    <mergeCell ref="A123:C123"/>
    <mergeCell ref="A87:C87"/>
    <mergeCell ref="A88:C88"/>
    <mergeCell ref="A89:C89"/>
    <mergeCell ref="A93:C93"/>
    <mergeCell ref="A1:L1"/>
    <mergeCell ref="A2:L2"/>
    <mergeCell ref="A3:L3"/>
    <mergeCell ref="A57:C57"/>
    <mergeCell ref="A24:C24"/>
    <mergeCell ref="A25:C25"/>
    <mergeCell ref="A26:C26"/>
    <mergeCell ref="A56:C56"/>
    <mergeCell ref="A30:C30"/>
    <mergeCell ref="A31:C31"/>
    <mergeCell ref="A32:C32"/>
    <mergeCell ref="A55:C55"/>
    <mergeCell ref="A15:L15"/>
    <mergeCell ref="A16:L16"/>
    <mergeCell ref="A27:L27"/>
    <mergeCell ref="A33:L33"/>
    <mergeCell ref="A94:C94"/>
    <mergeCell ref="A95:C95"/>
    <mergeCell ref="A99:C99"/>
    <mergeCell ref="A100:C100"/>
    <mergeCell ref="A101:C101"/>
    <mergeCell ref="F13:F14"/>
    <mergeCell ref="G13:G14"/>
    <mergeCell ref="L13:L14"/>
    <mergeCell ref="A13:A14"/>
    <mergeCell ref="B13:B14"/>
    <mergeCell ref="C13:C14"/>
    <mergeCell ref="D13:D14"/>
    <mergeCell ref="E13:E14"/>
    <mergeCell ref="H13:K13"/>
    <mergeCell ref="A124:L124"/>
    <mergeCell ref="A58:L58"/>
    <mergeCell ref="A82:L82"/>
    <mergeCell ref="A90:L90"/>
    <mergeCell ref="A96:L96"/>
    <mergeCell ref="A102:L102"/>
    <mergeCell ref="A104:C104"/>
    <mergeCell ref="A105:C105"/>
    <mergeCell ref="A106:C106"/>
    <mergeCell ref="A116:C116"/>
    <mergeCell ref="A117:C117"/>
    <mergeCell ref="A118:C118"/>
    <mergeCell ref="A107:L107"/>
    <mergeCell ref="A108:L108"/>
    <mergeCell ref="A114:L114"/>
    <mergeCell ref="A119:L119"/>
    <mergeCell ref="A79:C79"/>
    <mergeCell ref="A80:C80"/>
    <mergeCell ref="A81:C81"/>
    <mergeCell ref="A70:L70"/>
    <mergeCell ref="A73:C73"/>
    <mergeCell ref="A74:C74"/>
    <mergeCell ref="A75:C75"/>
    <mergeCell ref="A76:L76"/>
  </mergeCells>
  <pageMargins left="0.25" right="0.25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946F1-1559-4A7C-93B5-38F5AA4F8405}">
  <dimension ref="A1:K87"/>
  <sheetViews>
    <sheetView zoomScaleNormal="100" workbookViewId="0">
      <selection activeCell="G94" sqref="G94"/>
    </sheetView>
  </sheetViews>
  <sheetFormatPr defaultRowHeight="14.5" x14ac:dyDescent="0.35"/>
  <cols>
    <col min="1" max="1" width="5.81640625" customWidth="1"/>
    <col min="2" max="2" width="55.81640625" customWidth="1"/>
    <col min="3" max="9" width="8.81640625" customWidth="1"/>
  </cols>
  <sheetData>
    <row r="1" spans="1:11" x14ac:dyDescent="0.35">
      <c r="A1" s="144"/>
      <c r="B1" s="144"/>
      <c r="C1" s="144"/>
      <c r="D1" s="144"/>
      <c r="E1" s="144"/>
      <c r="F1" s="144"/>
      <c r="G1" s="144"/>
      <c r="H1" s="144"/>
      <c r="I1" s="144"/>
      <c r="J1" s="24"/>
      <c r="K1" s="24"/>
    </row>
    <row r="3" spans="1:11" x14ac:dyDescent="0.35">
      <c r="A3" s="25" t="s">
        <v>100</v>
      </c>
      <c r="B3" s="24"/>
      <c r="C3" s="26"/>
      <c r="D3" s="26"/>
      <c r="E3" s="26"/>
      <c r="F3" s="24"/>
      <c r="G3" s="24"/>
      <c r="H3" s="24"/>
      <c r="I3" s="24"/>
    </row>
    <row r="4" spans="1:11" ht="72" customHeight="1" x14ac:dyDescent="0.35">
      <c r="A4" s="145" t="s">
        <v>78</v>
      </c>
      <c r="B4" s="145" t="s">
        <v>79</v>
      </c>
      <c r="C4" s="147" t="s">
        <v>81</v>
      </c>
      <c r="D4" s="147" t="s">
        <v>82</v>
      </c>
      <c r="E4" s="150" t="s">
        <v>85</v>
      </c>
      <c r="F4" s="151"/>
      <c r="G4" s="151"/>
      <c r="H4" s="152"/>
      <c r="I4" s="98" t="s">
        <v>146</v>
      </c>
    </row>
    <row r="5" spans="1:11" ht="72" customHeight="1" x14ac:dyDescent="0.35">
      <c r="A5" s="146"/>
      <c r="B5" s="146"/>
      <c r="C5" s="148"/>
      <c r="D5" s="148"/>
      <c r="E5" s="27" t="s">
        <v>2</v>
      </c>
      <c r="F5" s="28" t="s">
        <v>3</v>
      </c>
      <c r="G5" s="28" t="s">
        <v>4</v>
      </c>
      <c r="H5" s="28" t="s">
        <v>121</v>
      </c>
      <c r="I5" s="99"/>
    </row>
    <row r="6" spans="1:11" s="29" customFormat="1" x14ac:dyDescent="0.35">
      <c r="A6" s="90" t="s">
        <v>101</v>
      </c>
      <c r="B6" s="149"/>
      <c r="C6" s="23">
        <f>C9+C13+C17+C21+C25+C29+C33+C37+C41+C45+C50+C54+C58+C62</f>
        <v>180</v>
      </c>
      <c r="D6" s="23">
        <f>D10+D14+D18+D22+D26+D30+D34+D38+D42+D46+D51+D55+D59+D63</f>
        <v>75</v>
      </c>
      <c r="E6" s="23">
        <f>E9+E13+E17+E21+E25+E29+E33+E37+E41+E45+E50+E54+E58+E62</f>
        <v>2457</v>
      </c>
      <c r="F6" s="23">
        <f>F9+F13+F17+F21+F25+F29+F33+F37+F41+F45+F50+F54+F58+F62</f>
        <v>972</v>
      </c>
      <c r="G6" s="23">
        <f>G9+G13+G17+G21+G25+G29+G33+G37+G41+G45+G50+G54+G58+G62</f>
        <v>1485</v>
      </c>
      <c r="H6" s="23">
        <f>H9+H13+H17+H21+H25+H29+H33+H37+H41+H45+H50+H54+H58+H62</f>
        <v>121</v>
      </c>
      <c r="I6" s="23">
        <f>I9+I13+I17+I21+I25+I29+I33+I37+I41+I45+I50+I54+I58+I62</f>
        <v>165</v>
      </c>
    </row>
    <row r="7" spans="1:11" x14ac:dyDescent="0.35">
      <c r="A7" s="142" t="s">
        <v>86</v>
      </c>
      <c r="B7" s="143"/>
      <c r="C7" s="143"/>
      <c r="D7" s="143"/>
      <c r="E7" s="143"/>
      <c r="F7" s="143"/>
      <c r="G7" s="143"/>
      <c r="H7" s="143"/>
      <c r="I7" s="143"/>
    </row>
    <row r="8" spans="1:11" x14ac:dyDescent="0.35">
      <c r="A8" s="142" t="s">
        <v>87</v>
      </c>
      <c r="B8" s="143"/>
      <c r="C8" s="143"/>
      <c r="D8" s="143"/>
      <c r="E8" s="143"/>
      <c r="F8" s="143"/>
      <c r="G8" s="143"/>
      <c r="H8" s="143"/>
      <c r="I8" s="143"/>
    </row>
    <row r="9" spans="1:11" s="29" customFormat="1" x14ac:dyDescent="0.35">
      <c r="A9" s="142" t="s">
        <v>90</v>
      </c>
      <c r="B9" s="143"/>
      <c r="C9" s="23">
        <f>'Plan studiów NMiI'!D24</f>
        <v>10</v>
      </c>
      <c r="D9" s="23">
        <f>'Plan studiów NMiI'!E24</f>
        <v>2</v>
      </c>
      <c r="E9" s="23">
        <f>'Plan studiów NMiI'!H24</f>
        <v>210</v>
      </c>
      <c r="F9" s="23">
        <f>'Plan studiów NMiI'!I24</f>
        <v>0</v>
      </c>
      <c r="G9" s="23">
        <f>'Plan studiów NMiI'!J24</f>
        <v>210</v>
      </c>
      <c r="H9" s="23">
        <f>'Plan studiów NMiI'!K24</f>
        <v>5</v>
      </c>
      <c r="I9" s="23">
        <f>'Plan studiów NMiI'!L24</f>
        <v>0</v>
      </c>
    </row>
    <row r="10" spans="1:11" x14ac:dyDescent="0.35">
      <c r="A10" s="140" t="s">
        <v>92</v>
      </c>
      <c r="B10" s="141"/>
      <c r="C10" s="30" t="str">
        <f>'Plan studiów NMiI'!D25</f>
        <v>x</v>
      </c>
      <c r="D10" s="30">
        <f>'Plan studiów NMiI'!E25</f>
        <v>2</v>
      </c>
      <c r="E10" s="30">
        <f>'Plan studiów NMiI'!H25</f>
        <v>30</v>
      </c>
      <c r="F10" s="30">
        <f>'Plan studiów NMiI'!I25</f>
        <v>0</v>
      </c>
      <c r="G10" s="30">
        <f>'Plan studiów NMiI'!J25</f>
        <v>30</v>
      </c>
      <c r="H10" s="30">
        <f>'Plan studiów NMiI'!K25</f>
        <v>1</v>
      </c>
      <c r="I10" s="30">
        <f>'Plan studiów NMiI'!L25</f>
        <v>0</v>
      </c>
    </row>
    <row r="11" spans="1:11" x14ac:dyDescent="0.35">
      <c r="A11" s="140" t="s">
        <v>93</v>
      </c>
      <c r="B11" s="141"/>
      <c r="C11" s="30">
        <f>'Plan studiów NMiI'!D26</f>
        <v>8</v>
      </c>
      <c r="D11" s="30">
        <f>'Plan studiów NMiI'!E26</f>
        <v>0</v>
      </c>
      <c r="E11" s="30">
        <f>'Plan studiów NMiI'!H26</f>
        <v>120</v>
      </c>
      <c r="F11" s="30">
        <f>'Plan studiów NMiI'!I26</f>
        <v>0</v>
      </c>
      <c r="G11" s="30">
        <f>'Plan studiów NMiI'!J26</f>
        <v>120</v>
      </c>
      <c r="H11" s="30">
        <f>'Plan studiów NMiI'!K26</f>
        <v>4</v>
      </c>
      <c r="I11" s="30">
        <f>'Plan studiów NMiI'!L26</f>
        <v>0</v>
      </c>
    </row>
    <row r="12" spans="1:11" x14ac:dyDescent="0.35">
      <c r="A12" s="142" t="s">
        <v>94</v>
      </c>
      <c r="B12" s="143"/>
      <c r="C12" s="143"/>
      <c r="D12" s="143"/>
      <c r="E12" s="143"/>
      <c r="F12" s="143"/>
      <c r="G12" s="143"/>
      <c r="H12" s="143"/>
      <c r="I12" s="143"/>
    </row>
    <row r="13" spans="1:11" s="29" customFormat="1" x14ac:dyDescent="0.35">
      <c r="A13" s="142" t="s">
        <v>90</v>
      </c>
      <c r="B13" s="143"/>
      <c r="C13" s="23">
        <f>'Plan studiów NMiI'!D30</f>
        <v>4</v>
      </c>
      <c r="D13" s="23">
        <f>'Plan studiów NMiI'!E30</f>
        <v>1</v>
      </c>
      <c r="E13" s="23">
        <f>'Plan studiów NMiI'!H30</f>
        <v>60</v>
      </c>
      <c r="F13" s="23">
        <f>'Plan studiów NMiI'!I30</f>
        <v>15</v>
      </c>
      <c r="G13" s="23">
        <f>'Plan studiów NMiI'!J30</f>
        <v>45</v>
      </c>
      <c r="H13" s="23">
        <f>'Plan studiów NMiI'!K30</f>
        <v>4</v>
      </c>
      <c r="I13" s="23">
        <f>'Plan studiów NMiI'!L30</f>
        <v>0</v>
      </c>
    </row>
    <row r="14" spans="1:11" x14ac:dyDescent="0.35">
      <c r="A14" s="140" t="s">
        <v>92</v>
      </c>
      <c r="B14" s="141"/>
      <c r="C14" s="30" t="str">
        <f>'Plan studiów NMiI'!D31</f>
        <v>x</v>
      </c>
      <c r="D14" s="30">
        <f>'Plan studiów NMiI'!E31</f>
        <v>1</v>
      </c>
      <c r="E14" s="31">
        <f>'Plan studiów NMiI'!H31</f>
        <v>15</v>
      </c>
      <c r="F14" s="31">
        <f>'Plan studiów NMiI'!I31</f>
        <v>0</v>
      </c>
      <c r="G14" s="31">
        <f>'Plan studiów NMiI'!J31</f>
        <v>15</v>
      </c>
      <c r="H14" s="31">
        <f>'Plan studiów NMiI'!K31</f>
        <v>1</v>
      </c>
      <c r="I14" s="30">
        <f>'Plan studiów NMiI'!L31</f>
        <v>0</v>
      </c>
    </row>
    <row r="15" spans="1:11" x14ac:dyDescent="0.35">
      <c r="A15" s="140" t="s">
        <v>93</v>
      </c>
      <c r="B15" s="141"/>
      <c r="C15" s="30">
        <f>'Plan studiów NMiI'!D32</f>
        <v>0</v>
      </c>
      <c r="D15" s="30">
        <f>'Plan studiów NMiI'!E32</f>
        <v>0</v>
      </c>
      <c r="E15" s="30">
        <f>'Plan studiów NMiI'!H32</f>
        <v>0</v>
      </c>
      <c r="F15" s="30">
        <f>'Plan studiów NMiI'!I32</f>
        <v>0</v>
      </c>
      <c r="G15" s="30">
        <f>'Plan studiów NMiI'!J32</f>
        <v>0</v>
      </c>
      <c r="H15" s="30">
        <f>'Plan studiów NMiI'!K32</f>
        <v>0</v>
      </c>
      <c r="I15" s="30">
        <f>'Plan studiów NMiI'!L32</f>
        <v>0</v>
      </c>
    </row>
    <row r="16" spans="1:11" x14ac:dyDescent="0.35">
      <c r="A16" s="142" t="s">
        <v>95</v>
      </c>
      <c r="B16" s="143"/>
      <c r="C16" s="143"/>
      <c r="D16" s="143"/>
      <c r="E16" s="143"/>
      <c r="F16" s="143"/>
      <c r="G16" s="143"/>
      <c r="H16" s="143"/>
      <c r="I16" s="143"/>
    </row>
    <row r="17" spans="1:9" s="29" customFormat="1" x14ac:dyDescent="0.35">
      <c r="A17" s="142" t="s">
        <v>90</v>
      </c>
      <c r="B17" s="143"/>
      <c r="C17" s="23">
        <f>'Plan studiów NMiI'!D55</f>
        <v>91</v>
      </c>
      <c r="D17" s="23">
        <f>'Plan studiów NMiI'!E55</f>
        <v>35</v>
      </c>
      <c r="E17" s="23">
        <f>'Plan studiów NMiI'!H55</f>
        <v>1215</v>
      </c>
      <c r="F17" s="23">
        <f>'Plan studiów NMiI'!I55</f>
        <v>525</v>
      </c>
      <c r="G17" s="23">
        <f>'Plan studiów NMiI'!J55</f>
        <v>690</v>
      </c>
      <c r="H17" s="23">
        <f>'Plan studiów NMiI'!K55</f>
        <v>66</v>
      </c>
      <c r="I17" s="23">
        <f>'Plan studiów NMiI'!L55</f>
        <v>0</v>
      </c>
    </row>
    <row r="18" spans="1:9" x14ac:dyDescent="0.35">
      <c r="A18" s="140" t="s">
        <v>92</v>
      </c>
      <c r="B18" s="141"/>
      <c r="C18" s="30" t="str">
        <f>'Plan studiów NMiI'!D56</f>
        <v>x</v>
      </c>
      <c r="D18" s="30">
        <f>'Plan studiów NMiI'!E56</f>
        <v>35</v>
      </c>
      <c r="E18" s="31">
        <f>'Plan studiów NMiI'!H56</f>
        <v>470</v>
      </c>
      <c r="F18" s="31">
        <f>'Plan studiów NMiI'!I56</f>
        <v>0</v>
      </c>
      <c r="G18" s="31">
        <f>'Plan studiów NMiI'!J56</f>
        <v>470</v>
      </c>
      <c r="H18" s="31">
        <f>'Plan studiów NMiI'!K56</f>
        <v>25</v>
      </c>
      <c r="I18" s="30">
        <f>'Plan studiów NMiI'!L56</f>
        <v>0</v>
      </c>
    </row>
    <row r="19" spans="1:9" x14ac:dyDescent="0.35">
      <c r="A19" s="140" t="s">
        <v>93</v>
      </c>
      <c r="B19" s="141"/>
      <c r="C19" s="30">
        <f>'Plan studiów NMiI'!D57</f>
        <v>8</v>
      </c>
      <c r="D19" s="30">
        <f>'Plan studiów NMiI'!E57</f>
        <v>8</v>
      </c>
      <c r="E19" s="30">
        <f>'Plan studiów NMiI'!H57</f>
        <v>105</v>
      </c>
      <c r="F19" s="30">
        <f>'Plan studiów NMiI'!I57</f>
        <v>0</v>
      </c>
      <c r="G19" s="30">
        <f>'Plan studiów NMiI'!J57</f>
        <v>105</v>
      </c>
      <c r="H19" s="30">
        <f>'Plan studiów NMiI'!K57</f>
        <v>8</v>
      </c>
      <c r="I19" s="30">
        <f>'Plan studiów NMiI'!L57</f>
        <v>0</v>
      </c>
    </row>
    <row r="20" spans="1:9" x14ac:dyDescent="0.35">
      <c r="A20" s="142" t="s">
        <v>96</v>
      </c>
      <c r="B20" s="143"/>
      <c r="C20" s="143"/>
      <c r="D20" s="143"/>
      <c r="E20" s="143"/>
      <c r="F20" s="143"/>
      <c r="G20" s="143"/>
      <c r="H20" s="143"/>
      <c r="I20" s="143"/>
    </row>
    <row r="21" spans="1:9" s="29" customFormat="1" x14ac:dyDescent="0.35">
      <c r="A21" s="142" t="s">
        <v>90</v>
      </c>
      <c r="B21" s="143"/>
      <c r="C21" s="23">
        <f>'Plan studiów NMiI'!D67</f>
        <v>22.5</v>
      </c>
      <c r="D21" s="23">
        <f>'Plan studiów NMiI'!E67</f>
        <v>8.5</v>
      </c>
      <c r="E21" s="23">
        <f>'Plan studiów NMiI'!H67</f>
        <v>285</v>
      </c>
      <c r="F21" s="23">
        <f>'Plan studiów NMiI'!I67</f>
        <v>135</v>
      </c>
      <c r="G21" s="23">
        <f>'Plan studiów NMiI'!J67</f>
        <v>150</v>
      </c>
      <c r="H21" s="23">
        <f>'Plan studiów NMiI'!K67</f>
        <v>16</v>
      </c>
      <c r="I21" s="23">
        <f>'Plan studiów NMiI'!L67</f>
        <v>0</v>
      </c>
    </row>
    <row r="22" spans="1:9" x14ac:dyDescent="0.35">
      <c r="A22" s="140" t="s">
        <v>92</v>
      </c>
      <c r="B22" s="141"/>
      <c r="C22" s="30" t="str">
        <f>'Plan studiów NMiI'!D68</f>
        <v>x</v>
      </c>
      <c r="D22" s="30">
        <f>'Plan studiów NMiI'!E68</f>
        <v>8.5</v>
      </c>
      <c r="E22" s="31">
        <f>'Plan studiów NMiI'!H68</f>
        <v>109</v>
      </c>
      <c r="F22" s="31">
        <f>'Plan studiów NMiI'!I68</f>
        <v>0</v>
      </c>
      <c r="G22" s="31">
        <f>'Plan studiów NMiI'!J68</f>
        <v>109</v>
      </c>
      <c r="H22" s="31">
        <f>'Plan studiów NMiI'!K68</f>
        <v>6</v>
      </c>
      <c r="I22" s="30">
        <f>'Plan studiów NMiI'!L68</f>
        <v>0</v>
      </c>
    </row>
    <row r="23" spans="1:9" x14ac:dyDescent="0.35">
      <c r="A23" s="140" t="s">
        <v>93</v>
      </c>
      <c r="B23" s="141"/>
      <c r="C23" s="30">
        <f>'Plan studiów NMiI'!D69</f>
        <v>22.5</v>
      </c>
      <c r="D23" s="30">
        <f>'Plan studiów NMiI'!E69</f>
        <v>8.5</v>
      </c>
      <c r="E23" s="30">
        <f>'Plan studiów NMiI'!H69</f>
        <v>285</v>
      </c>
      <c r="F23" s="30">
        <f>'Plan studiów NMiI'!I69</f>
        <v>135</v>
      </c>
      <c r="G23" s="30">
        <f>'Plan studiów NMiI'!J69</f>
        <v>150</v>
      </c>
      <c r="H23" s="30">
        <f>'Plan studiów NMiI'!K69</f>
        <v>16</v>
      </c>
      <c r="I23" s="30">
        <f>'Plan studiów NMiI'!L69</f>
        <v>0</v>
      </c>
    </row>
    <row r="24" spans="1:9" x14ac:dyDescent="0.35">
      <c r="A24" s="90" t="s">
        <v>184</v>
      </c>
      <c r="B24" s="91"/>
      <c r="C24" s="91"/>
      <c r="D24" s="91"/>
      <c r="E24" s="91"/>
      <c r="F24" s="91"/>
      <c r="G24" s="91"/>
      <c r="H24" s="91"/>
      <c r="I24" s="91"/>
    </row>
    <row r="25" spans="1:9" s="29" customFormat="1" x14ac:dyDescent="0.35">
      <c r="A25" s="142" t="s">
        <v>90</v>
      </c>
      <c r="B25" s="143"/>
      <c r="C25" s="23">
        <f>'Plan studiów NMiI'!D73</f>
        <v>11</v>
      </c>
      <c r="D25" s="23">
        <f>'Plan studiów NMiI'!E73</f>
        <v>4</v>
      </c>
      <c r="E25" s="23">
        <f>'Plan studiów NMiI'!H73</f>
        <v>150</v>
      </c>
      <c r="F25" s="23">
        <f>'Plan studiów NMiI'!I73</f>
        <v>75</v>
      </c>
      <c r="G25" s="23">
        <f>'Plan studiów NMiI'!J73</f>
        <v>75</v>
      </c>
      <c r="H25" s="23">
        <f>'Plan studiów NMiI'!K73</f>
        <v>6</v>
      </c>
      <c r="I25" s="23">
        <f>'Plan studiów NMiI'!L73</f>
        <v>0</v>
      </c>
    </row>
    <row r="26" spans="1:9" x14ac:dyDescent="0.35">
      <c r="A26" s="140" t="s">
        <v>92</v>
      </c>
      <c r="B26" s="141"/>
      <c r="C26" s="30" t="str">
        <f>'Plan studiów NMiI'!D74</f>
        <v>x</v>
      </c>
      <c r="D26" s="30">
        <f>'Plan studiów NMiI'!E74</f>
        <v>4</v>
      </c>
      <c r="E26" s="31">
        <f>'Plan studiów NMiI'!H74</f>
        <v>55</v>
      </c>
      <c r="F26" s="31">
        <f>'Plan studiów NMiI'!I74</f>
        <v>0</v>
      </c>
      <c r="G26" s="31">
        <f>'Plan studiów NMiI'!J74</f>
        <v>55</v>
      </c>
      <c r="H26" s="31">
        <f>'Plan studiów NMiI'!K74</f>
        <v>2</v>
      </c>
      <c r="I26" s="31">
        <f>'Plan studiów NMiI'!L74</f>
        <v>0</v>
      </c>
    </row>
    <row r="27" spans="1:9" x14ac:dyDescent="0.35">
      <c r="A27" s="140" t="s">
        <v>93</v>
      </c>
      <c r="B27" s="141"/>
      <c r="C27" s="30">
        <f>'Plan studiów NMiI'!D75</f>
        <v>11</v>
      </c>
      <c r="D27" s="30">
        <f>'Plan studiów NMiI'!E75</f>
        <v>4</v>
      </c>
      <c r="E27" s="31">
        <f>'Plan studiów NMiI'!H75</f>
        <v>150</v>
      </c>
      <c r="F27" s="31">
        <f>'Plan studiów NMiI'!I75</f>
        <v>75</v>
      </c>
      <c r="G27" s="31">
        <f>'Plan studiów NMiI'!J75</f>
        <v>75</v>
      </c>
      <c r="H27" s="31">
        <f>'Plan studiów NMiI'!K75</f>
        <v>6</v>
      </c>
      <c r="I27" s="31">
        <f>'Plan studiów NMiI'!L75</f>
        <v>0</v>
      </c>
    </row>
    <row r="28" spans="1:9" x14ac:dyDescent="0.35">
      <c r="A28" s="90" t="s">
        <v>183</v>
      </c>
      <c r="B28" s="91"/>
      <c r="C28" s="91"/>
      <c r="D28" s="91"/>
      <c r="E28" s="91"/>
      <c r="F28" s="91"/>
      <c r="G28" s="91"/>
      <c r="H28" s="91"/>
      <c r="I28" s="91"/>
    </row>
    <row r="29" spans="1:9" s="29" customFormat="1" x14ac:dyDescent="0.35">
      <c r="A29" s="142" t="s">
        <v>90</v>
      </c>
      <c r="B29" s="143"/>
      <c r="C29" s="23">
        <f>'Plan studiów NMiI'!D79</f>
        <v>6</v>
      </c>
      <c r="D29" s="23">
        <f>'Plan studiów NMiI'!E79</f>
        <v>4.5</v>
      </c>
      <c r="E29" s="23">
        <f>'Plan studiów NMiI'!H79</f>
        <v>75</v>
      </c>
      <c r="F29" s="23">
        <f>'Plan studiów NMiI'!I79</f>
        <v>15</v>
      </c>
      <c r="G29" s="23">
        <f>'Plan studiów NMiI'!J79</f>
        <v>60</v>
      </c>
      <c r="H29" s="23">
        <f>'Plan studiów NMiI'!K79</f>
        <v>4</v>
      </c>
      <c r="I29" s="23">
        <f>'Plan studiów NMiI'!L79</f>
        <v>0</v>
      </c>
    </row>
    <row r="30" spans="1:9" x14ac:dyDescent="0.35">
      <c r="A30" s="140" t="s">
        <v>92</v>
      </c>
      <c r="B30" s="141"/>
      <c r="C30" s="30" t="str">
        <f>'Plan studiów NMiI'!D80</f>
        <v>x</v>
      </c>
      <c r="D30" s="30">
        <f>'Plan studiów NMiI'!E80</f>
        <v>4.5</v>
      </c>
      <c r="E30" s="30">
        <f>'Plan studiów NMiI'!H80</f>
        <v>56</v>
      </c>
      <c r="F30" s="30">
        <f>'Plan studiów NMiI'!I80</f>
        <v>0</v>
      </c>
      <c r="G30" s="30">
        <f>'Plan studiów NMiI'!J80</f>
        <v>56</v>
      </c>
      <c r="H30" s="30">
        <f>'Plan studiów NMiI'!K80</f>
        <v>3</v>
      </c>
      <c r="I30" s="30">
        <f>'Plan studiów NMiI'!L80</f>
        <v>0</v>
      </c>
    </row>
    <row r="31" spans="1:9" x14ac:dyDescent="0.35">
      <c r="A31" s="140" t="s">
        <v>93</v>
      </c>
      <c r="B31" s="141"/>
      <c r="C31" s="30">
        <f>'Plan studiów NMiI'!D81</f>
        <v>6</v>
      </c>
      <c r="D31" s="30">
        <f>'Plan studiów NMiI'!E81</f>
        <v>4.5</v>
      </c>
      <c r="E31" s="30">
        <f>'Plan studiów NMiI'!H81</f>
        <v>75</v>
      </c>
      <c r="F31" s="30">
        <f>'Plan studiów NMiI'!I81</f>
        <v>15</v>
      </c>
      <c r="G31" s="30">
        <f>'Plan studiów NMiI'!J81</f>
        <v>60</v>
      </c>
      <c r="H31" s="30">
        <f>'Plan studiów NMiI'!K81</f>
        <v>4</v>
      </c>
      <c r="I31" s="30">
        <f>'Plan studiów NMiI'!L81</f>
        <v>0</v>
      </c>
    </row>
    <row r="32" spans="1:9" x14ac:dyDescent="0.35">
      <c r="A32" s="90" t="s">
        <v>177</v>
      </c>
      <c r="B32" s="91"/>
      <c r="C32" s="91"/>
      <c r="D32" s="91"/>
      <c r="E32" s="91"/>
      <c r="F32" s="91"/>
      <c r="G32" s="91"/>
      <c r="H32" s="91"/>
      <c r="I32" s="91"/>
    </row>
    <row r="33" spans="1:9" s="29" customFormat="1" x14ac:dyDescent="0.35">
      <c r="A33" s="142" t="s">
        <v>90</v>
      </c>
      <c r="B33" s="143"/>
      <c r="C33" s="23">
        <f>'Plan studiów NMiI'!D87</f>
        <v>10</v>
      </c>
      <c r="D33" s="23">
        <f>'Plan studiów NMiI'!E87</f>
        <v>2</v>
      </c>
      <c r="E33" s="23">
        <f>'Plan studiów NMiI'!H87</f>
        <v>180</v>
      </c>
      <c r="F33" s="23">
        <f>'Plan studiów NMiI'!I87</f>
        <v>120</v>
      </c>
      <c r="G33" s="23">
        <f>'Plan studiów NMiI'!J87</f>
        <v>60</v>
      </c>
      <c r="H33" s="23">
        <f>'Plan studiów NMiI'!K87</f>
        <v>8</v>
      </c>
      <c r="I33" s="23">
        <f>'Plan studiów NMiI'!L87</f>
        <v>0</v>
      </c>
    </row>
    <row r="34" spans="1:9" x14ac:dyDescent="0.35">
      <c r="A34" s="140" t="s">
        <v>92</v>
      </c>
      <c r="B34" s="141"/>
      <c r="C34" s="30" t="str">
        <f>'Plan studiów NMiI'!D88</f>
        <v>x</v>
      </c>
      <c r="D34" s="30">
        <f>'Plan studiów NMiI'!E88</f>
        <v>2</v>
      </c>
      <c r="E34" s="31">
        <f>'Plan studiów NMiI'!H88</f>
        <v>36</v>
      </c>
      <c r="F34" s="31">
        <f>'Plan studiów NMiI'!I88</f>
        <v>0</v>
      </c>
      <c r="G34" s="31">
        <f>'Plan studiów NMiI'!J88</f>
        <v>36</v>
      </c>
      <c r="H34" s="31">
        <f>'Plan studiów NMiI'!K88</f>
        <v>1.6</v>
      </c>
      <c r="I34" s="30">
        <f>'Plan studiów NMiI'!L88</f>
        <v>0</v>
      </c>
    </row>
    <row r="35" spans="1:9" x14ac:dyDescent="0.35">
      <c r="A35" s="140" t="s">
        <v>93</v>
      </c>
      <c r="B35" s="141"/>
      <c r="C35" s="30">
        <f>'Plan studiów NMiI'!D89</f>
        <v>0</v>
      </c>
      <c r="D35" s="30">
        <f>'Plan studiów NMiI'!E89</f>
        <v>0</v>
      </c>
      <c r="E35" s="30">
        <f>'Plan studiów NMiI'!H89</f>
        <v>0</v>
      </c>
      <c r="F35" s="30">
        <f>'Plan studiów NMiI'!I89</f>
        <v>0</v>
      </c>
      <c r="G35" s="30">
        <f>'Plan studiów NMiI'!J89</f>
        <v>0</v>
      </c>
      <c r="H35" s="30">
        <f>'Plan studiów NMiI'!K89</f>
        <v>0</v>
      </c>
      <c r="I35" s="30">
        <f>'Plan studiów NMiI'!L89</f>
        <v>0</v>
      </c>
    </row>
    <row r="36" spans="1:9" x14ac:dyDescent="0.35">
      <c r="A36" s="90" t="s">
        <v>179</v>
      </c>
      <c r="B36" s="91"/>
      <c r="C36" s="91"/>
      <c r="D36" s="91"/>
      <c r="E36" s="91"/>
      <c r="F36" s="91"/>
      <c r="G36" s="91"/>
      <c r="H36" s="91"/>
      <c r="I36" s="91"/>
    </row>
    <row r="37" spans="1:9" s="29" customFormat="1" x14ac:dyDescent="0.35">
      <c r="A37" s="142" t="s">
        <v>90</v>
      </c>
      <c r="B37" s="143"/>
      <c r="C37" s="23">
        <f>'Plan studiów NMiI'!D93</f>
        <v>4.5</v>
      </c>
      <c r="D37" s="23">
        <f>'Plan studiów NMiI'!E93</f>
        <v>2.5</v>
      </c>
      <c r="E37" s="23">
        <f>'Plan studiów NMiI'!H93</f>
        <v>60</v>
      </c>
      <c r="F37" s="23">
        <f>'Plan studiów NMiI'!I93</f>
        <v>15</v>
      </c>
      <c r="G37" s="23">
        <f>'Plan studiów NMiI'!J93</f>
        <v>45</v>
      </c>
      <c r="H37" s="23">
        <f>'Plan studiów NMiI'!K93</f>
        <v>4</v>
      </c>
      <c r="I37" s="23">
        <f>'Plan studiów NMiI'!L93</f>
        <v>0</v>
      </c>
    </row>
    <row r="38" spans="1:9" x14ac:dyDescent="0.35">
      <c r="A38" s="140" t="s">
        <v>92</v>
      </c>
      <c r="B38" s="141"/>
      <c r="C38" s="30" t="str">
        <f>'Plan studiów NMiI'!D94</f>
        <v>x</v>
      </c>
      <c r="D38" s="30">
        <f>'Plan studiów NMiI'!E94</f>
        <v>2.5</v>
      </c>
      <c r="E38" s="31">
        <f>'Plan studiów NMiI'!H94</f>
        <v>32</v>
      </c>
      <c r="F38" s="31">
        <f>'Plan studiów NMiI'!I94</f>
        <v>0</v>
      </c>
      <c r="G38" s="31">
        <f>'Plan studiów NMiI'!J94</f>
        <v>32</v>
      </c>
      <c r="H38" s="31">
        <f>'Plan studiów NMiI'!K94</f>
        <v>3</v>
      </c>
      <c r="I38" s="30">
        <f>'Plan studiów NMiI'!L94</f>
        <v>0</v>
      </c>
    </row>
    <row r="39" spans="1:9" x14ac:dyDescent="0.35">
      <c r="A39" s="140" t="s">
        <v>93</v>
      </c>
      <c r="B39" s="141"/>
      <c r="C39" s="30">
        <f>'Plan studiów NMiI'!D95</f>
        <v>0</v>
      </c>
      <c r="D39" s="30">
        <f>'Plan studiów NMiI'!E95</f>
        <v>0</v>
      </c>
      <c r="E39" s="30">
        <f>'Plan studiów NMiI'!H95</f>
        <v>0</v>
      </c>
      <c r="F39" s="30">
        <f>'Plan studiów NMiI'!I95</f>
        <v>0</v>
      </c>
      <c r="G39" s="30">
        <f>'Plan studiów NMiI'!J95</f>
        <v>0</v>
      </c>
      <c r="H39" s="30">
        <f>'Plan studiów NMiI'!K95</f>
        <v>0</v>
      </c>
      <c r="I39" s="30">
        <f>'Plan studiów NMiI'!L95</f>
        <v>0</v>
      </c>
    </row>
    <row r="40" spans="1:9" x14ac:dyDescent="0.35">
      <c r="A40" s="90" t="s">
        <v>178</v>
      </c>
      <c r="B40" s="91"/>
      <c r="C40" s="91"/>
      <c r="D40" s="91"/>
      <c r="E40" s="91"/>
      <c r="F40" s="91"/>
      <c r="G40" s="91"/>
      <c r="H40" s="91"/>
      <c r="I40" s="91"/>
    </row>
    <row r="41" spans="1:9" s="29" customFormat="1" x14ac:dyDescent="0.35">
      <c r="A41" s="142" t="s">
        <v>90</v>
      </c>
      <c r="B41" s="143"/>
      <c r="C41" s="23">
        <f>'Plan studiów NMiI'!D99</f>
        <v>6</v>
      </c>
      <c r="D41" s="23">
        <f>'Plan studiów NMiI'!E99</f>
        <v>4</v>
      </c>
      <c r="E41" s="23">
        <f>'Plan studiów NMiI'!H99</f>
        <v>90</v>
      </c>
      <c r="F41" s="23">
        <f>'Plan studiów NMiI'!I99</f>
        <v>30</v>
      </c>
      <c r="G41" s="23">
        <f>'Plan studiów NMiI'!J99</f>
        <v>60</v>
      </c>
      <c r="H41" s="23">
        <f>'Plan studiów NMiI'!K99</f>
        <v>4</v>
      </c>
      <c r="I41" s="23">
        <f>'Plan studiów NMiI'!L99</f>
        <v>0</v>
      </c>
    </row>
    <row r="42" spans="1:9" x14ac:dyDescent="0.35">
      <c r="A42" s="140" t="s">
        <v>92</v>
      </c>
      <c r="B42" s="141"/>
      <c r="C42" s="30" t="str">
        <f>'Plan studiów NMiI'!D100</f>
        <v>x</v>
      </c>
      <c r="D42" s="30">
        <f>'Plan studiów NMiI'!E100</f>
        <v>4</v>
      </c>
      <c r="E42" s="31">
        <f>'Plan studiów NMiI'!H100</f>
        <v>60</v>
      </c>
      <c r="F42" s="31">
        <f>'Plan studiów NMiI'!I100</f>
        <v>0</v>
      </c>
      <c r="G42" s="31">
        <f>'Plan studiów NMiI'!J100</f>
        <v>60</v>
      </c>
      <c r="H42" s="31">
        <f>'Plan studiów NMiI'!K100</f>
        <v>2</v>
      </c>
      <c r="I42" s="30">
        <f>'Plan studiów NMiI'!L100</f>
        <v>0</v>
      </c>
    </row>
    <row r="43" spans="1:9" x14ac:dyDescent="0.35">
      <c r="A43" s="140" t="s">
        <v>93</v>
      </c>
      <c r="B43" s="141"/>
      <c r="C43" s="30">
        <f>'Plan studiów NMiI'!D101</f>
        <v>0</v>
      </c>
      <c r="D43" s="30">
        <f>'Plan studiów NMiI'!E101</f>
        <v>0</v>
      </c>
      <c r="E43" s="30">
        <f>'Plan studiów NMiI'!H101</f>
        <v>0</v>
      </c>
      <c r="F43" s="30">
        <f>'Plan studiów NMiI'!I101</f>
        <v>0</v>
      </c>
      <c r="G43" s="30">
        <f>'Plan studiów NMiI'!J101</f>
        <v>0</v>
      </c>
      <c r="H43" s="30">
        <f>'Plan studiów NMiI'!K101</f>
        <v>0</v>
      </c>
      <c r="I43" s="30">
        <f>'Plan studiów NMiI'!L101</f>
        <v>0</v>
      </c>
    </row>
    <row r="44" spans="1:9" x14ac:dyDescent="0.35">
      <c r="A44" s="90" t="s">
        <v>180</v>
      </c>
      <c r="B44" s="91"/>
      <c r="C44" s="91"/>
      <c r="D44" s="91"/>
      <c r="E44" s="91"/>
      <c r="F44" s="91"/>
      <c r="G44" s="91"/>
      <c r="H44" s="91"/>
      <c r="I44" s="91"/>
    </row>
    <row r="45" spans="1:9" s="29" customFormat="1" x14ac:dyDescent="0.35">
      <c r="A45" s="142" t="s">
        <v>90</v>
      </c>
      <c r="B45" s="143"/>
      <c r="C45" s="23">
        <f>'Plan studiów NMiI'!D104</f>
        <v>5</v>
      </c>
      <c r="D45" s="23">
        <f>'Plan studiów NMiI'!E104</f>
        <v>3</v>
      </c>
      <c r="E45" s="23">
        <f>'Plan studiów NMiI'!H104</f>
        <v>75</v>
      </c>
      <c r="F45" s="23">
        <f>'Plan studiów NMiI'!I104</f>
        <v>30</v>
      </c>
      <c r="G45" s="23">
        <f>'Plan studiów NMiI'!J104</f>
        <v>45</v>
      </c>
      <c r="H45" s="23">
        <f>'Plan studiów NMiI'!K104</f>
        <v>2</v>
      </c>
      <c r="I45" s="23">
        <f>'Plan studiów NMiI'!L104</f>
        <v>0</v>
      </c>
    </row>
    <row r="46" spans="1:9" x14ac:dyDescent="0.35">
      <c r="A46" s="140" t="s">
        <v>92</v>
      </c>
      <c r="B46" s="141"/>
      <c r="C46" s="30" t="str">
        <f>'Plan studiów NMiI'!D105</f>
        <v>x</v>
      </c>
      <c r="D46" s="30">
        <f>'Plan studiów NMiI'!E105</f>
        <v>3</v>
      </c>
      <c r="E46" s="31">
        <f>'Plan studiów NMiI'!H105</f>
        <v>45</v>
      </c>
      <c r="F46" s="31">
        <f>'Plan studiów NMiI'!I105</f>
        <v>0</v>
      </c>
      <c r="G46" s="31">
        <f>'Plan studiów NMiI'!J105</f>
        <v>45</v>
      </c>
      <c r="H46" s="31">
        <f>'Plan studiów NMiI'!K105</f>
        <v>1</v>
      </c>
      <c r="I46" s="30">
        <f>'Plan studiów NMiI'!L105</f>
        <v>0</v>
      </c>
    </row>
    <row r="47" spans="1:9" x14ac:dyDescent="0.35">
      <c r="A47" s="140" t="s">
        <v>93</v>
      </c>
      <c r="B47" s="141"/>
      <c r="C47" s="30">
        <f>'Plan studiów NMiI'!D106</f>
        <v>0</v>
      </c>
      <c r="D47" s="30">
        <f>'Plan studiów NMiI'!E106</f>
        <v>0</v>
      </c>
      <c r="E47" s="30">
        <f>'Plan studiów NMiI'!H106</f>
        <v>0</v>
      </c>
      <c r="F47" s="30">
        <f>'Plan studiów NMiI'!I106</f>
        <v>0</v>
      </c>
      <c r="G47" s="30">
        <f>'Plan studiów NMiI'!J106</f>
        <v>0</v>
      </c>
      <c r="H47" s="30">
        <f>'Plan studiów NMiI'!K106</f>
        <v>0</v>
      </c>
      <c r="I47" s="30">
        <f>'Plan studiów NMiI'!L106</f>
        <v>0</v>
      </c>
    </row>
    <row r="48" spans="1:9" x14ac:dyDescent="0.35">
      <c r="A48" s="142" t="s">
        <v>97</v>
      </c>
      <c r="B48" s="143"/>
      <c r="C48" s="143"/>
      <c r="D48" s="143"/>
      <c r="E48" s="143"/>
      <c r="F48" s="143"/>
      <c r="G48" s="143"/>
      <c r="H48" s="143"/>
      <c r="I48" s="143"/>
    </row>
    <row r="49" spans="1:9" x14ac:dyDescent="0.35">
      <c r="A49" s="90" t="s">
        <v>176</v>
      </c>
      <c r="B49" s="91"/>
      <c r="C49" s="91"/>
      <c r="D49" s="91"/>
      <c r="E49" s="91"/>
      <c r="F49" s="91"/>
      <c r="G49" s="91"/>
      <c r="H49" s="91"/>
      <c r="I49" s="91"/>
    </row>
    <row r="50" spans="1:9" s="29" customFormat="1" x14ac:dyDescent="0.35">
      <c r="A50" s="142" t="s">
        <v>90</v>
      </c>
      <c r="B50" s="143"/>
      <c r="C50" s="23">
        <f>'Plan studiów NMiI'!D111</f>
        <v>4.5</v>
      </c>
      <c r="D50" s="23">
        <f>'Plan studiów NMiI'!E111</f>
        <v>4.5</v>
      </c>
      <c r="E50" s="23">
        <f>'Plan studiów NMiI'!H111</f>
        <v>45</v>
      </c>
      <c r="F50" s="23">
        <f>'Plan studiów NMiI'!I111</f>
        <v>0</v>
      </c>
      <c r="G50" s="23">
        <f>'Plan studiów NMiI'!J111</f>
        <v>45</v>
      </c>
      <c r="H50" s="23">
        <f>'Plan studiów NMiI'!K111</f>
        <v>2</v>
      </c>
      <c r="I50" s="23">
        <f>'Plan studiów NMiI'!L111</f>
        <v>45</v>
      </c>
    </row>
    <row r="51" spans="1:9" x14ac:dyDescent="0.35">
      <c r="A51" s="140" t="s">
        <v>92</v>
      </c>
      <c r="B51" s="141"/>
      <c r="C51" s="30" t="str">
        <f>'Plan studiów NMiI'!D112</f>
        <v>x</v>
      </c>
      <c r="D51" s="30">
        <f>'Plan studiów NMiI'!E112</f>
        <v>4.5</v>
      </c>
      <c r="E51" s="30">
        <f>'Plan studiów NMiI'!H112</f>
        <v>45</v>
      </c>
      <c r="F51" s="30">
        <f>'Plan studiów NMiI'!I112</f>
        <v>0</v>
      </c>
      <c r="G51" s="31">
        <f>'Plan studiów NMiI'!J112</f>
        <v>45</v>
      </c>
      <c r="H51" s="31">
        <f>'Plan studiów NMiI'!K112</f>
        <v>2</v>
      </c>
      <c r="I51" s="30">
        <f>'Plan studiów NMiI'!L112</f>
        <v>45</v>
      </c>
    </row>
    <row r="52" spans="1:9" x14ac:dyDescent="0.35">
      <c r="A52" s="140" t="s">
        <v>93</v>
      </c>
      <c r="B52" s="141"/>
      <c r="C52" s="30">
        <f>'Plan studiów NMiI'!D113</f>
        <v>0</v>
      </c>
      <c r="D52" s="30">
        <f>'Plan studiów NMiI'!E113</f>
        <v>0</v>
      </c>
      <c r="E52" s="30">
        <f>'Plan studiów NMiI'!H113</f>
        <v>0</v>
      </c>
      <c r="F52" s="30">
        <f>'Plan studiów NMiI'!I113</f>
        <v>0</v>
      </c>
      <c r="G52" s="30">
        <f>'Plan studiów NMiI'!J113</f>
        <v>0</v>
      </c>
      <c r="H52" s="30">
        <f>'Plan studiów NMiI'!K113</f>
        <v>0</v>
      </c>
      <c r="I52" s="30">
        <f>'Plan studiów NMiI'!L113</f>
        <v>0</v>
      </c>
    </row>
    <row r="53" spans="1:9" x14ac:dyDescent="0.35">
      <c r="A53" s="88" t="s">
        <v>182</v>
      </c>
      <c r="B53" s="89"/>
      <c r="C53" s="89"/>
      <c r="D53" s="89"/>
      <c r="E53" s="89"/>
      <c r="F53" s="89"/>
      <c r="G53" s="89"/>
      <c r="H53" s="89"/>
      <c r="I53" s="89"/>
    </row>
    <row r="54" spans="1:9" s="29" customFormat="1" x14ac:dyDescent="0.35">
      <c r="A54" s="142" t="s">
        <v>90</v>
      </c>
      <c r="B54" s="143"/>
      <c r="C54" s="23">
        <f>'Plan studiów NMiI'!D116</f>
        <v>2</v>
      </c>
      <c r="D54" s="23">
        <f>'Plan studiów NMiI'!E116</f>
        <v>2</v>
      </c>
      <c r="E54" s="23">
        <f>'Plan studiów NMiI'!H116</f>
        <v>0</v>
      </c>
      <c r="F54" s="23">
        <f>'Plan studiów NMiI'!I116</f>
        <v>0</v>
      </c>
      <c r="G54" s="23">
        <f>'Plan studiów NMiI'!J116</f>
        <v>0</v>
      </c>
      <c r="H54" s="23">
        <f>'Plan studiów NMiI'!K116</f>
        <v>0</v>
      </c>
      <c r="I54" s="23">
        <f>'Plan studiów NMiI'!L116</f>
        <v>60</v>
      </c>
    </row>
    <row r="55" spans="1:9" x14ac:dyDescent="0.35">
      <c r="A55" s="140" t="s">
        <v>92</v>
      </c>
      <c r="B55" s="141"/>
      <c r="C55" s="30" t="str">
        <f>'Plan studiów NMiI'!D117</f>
        <v>x</v>
      </c>
      <c r="D55" s="30">
        <f>'Plan studiów NMiI'!E117</f>
        <v>2</v>
      </c>
      <c r="E55" s="30">
        <f>'Plan studiów NMiI'!H117</f>
        <v>0</v>
      </c>
      <c r="F55" s="30">
        <f>'Plan studiów NMiI'!I117</f>
        <v>0</v>
      </c>
      <c r="G55" s="30">
        <f>'Plan studiów NMiI'!J117</f>
        <v>0</v>
      </c>
      <c r="H55" s="30">
        <f>'Plan studiów NMiI'!K117</f>
        <v>0</v>
      </c>
      <c r="I55" s="30">
        <f>'Plan studiów NMiI'!L117</f>
        <v>60</v>
      </c>
    </row>
    <row r="56" spans="1:9" x14ac:dyDescent="0.35">
      <c r="A56" s="140" t="s">
        <v>93</v>
      </c>
      <c r="B56" s="141"/>
      <c r="C56" s="30">
        <f>'Plan studiów NMiI'!D118</f>
        <v>0</v>
      </c>
      <c r="D56" s="30">
        <f>'Plan studiów NMiI'!E118</f>
        <v>0</v>
      </c>
      <c r="E56" s="30">
        <f>'Plan studiów NMiI'!H118</f>
        <v>0</v>
      </c>
      <c r="F56" s="30">
        <f>'Plan studiów NMiI'!I118</f>
        <v>0</v>
      </c>
      <c r="G56" s="30">
        <f>'Plan studiów NMiI'!J118</f>
        <v>0</v>
      </c>
      <c r="H56" s="30">
        <f>'Plan studiów NMiI'!K118</f>
        <v>0</v>
      </c>
      <c r="I56" s="30">
        <f>'Plan studiów NMiI'!L118</f>
        <v>0</v>
      </c>
    </row>
    <row r="57" spans="1:9" x14ac:dyDescent="0.35">
      <c r="A57" s="88" t="s">
        <v>181</v>
      </c>
      <c r="B57" s="89"/>
      <c r="C57" s="89"/>
      <c r="D57" s="89"/>
      <c r="E57" s="89"/>
      <c r="F57" s="89"/>
      <c r="G57" s="89"/>
      <c r="H57" s="89"/>
      <c r="I57" s="89"/>
    </row>
    <row r="58" spans="1:9" x14ac:dyDescent="0.35">
      <c r="A58" s="142" t="s">
        <v>90</v>
      </c>
      <c r="B58" s="143"/>
      <c r="C58" s="23">
        <f>'Plan studiów NMiI'!D121</f>
        <v>2</v>
      </c>
      <c r="D58" s="23">
        <f>'Plan studiów NMiI'!E121</f>
        <v>2</v>
      </c>
      <c r="E58" s="23">
        <f>'Plan studiów NMiI'!H121</f>
        <v>0</v>
      </c>
      <c r="F58" s="23">
        <f>'Plan studiów NMiI'!I121</f>
        <v>0</v>
      </c>
      <c r="G58" s="23">
        <f>'Plan studiów NMiI'!J121</f>
        <v>0</v>
      </c>
      <c r="H58" s="23">
        <f>'Plan studiów NMiI'!K121</f>
        <v>0</v>
      </c>
      <c r="I58" s="23">
        <f>'Plan studiów NMiI'!L121</f>
        <v>60</v>
      </c>
    </row>
    <row r="59" spans="1:9" x14ac:dyDescent="0.35">
      <c r="A59" s="140" t="s">
        <v>92</v>
      </c>
      <c r="B59" s="141"/>
      <c r="C59" s="30" t="str">
        <f>'Plan studiów NMiI'!D122</f>
        <v>x</v>
      </c>
      <c r="D59" s="30">
        <f>'Plan studiów NMiI'!E122</f>
        <v>2</v>
      </c>
      <c r="E59" s="30">
        <f>'Plan studiów NMiI'!H122</f>
        <v>0</v>
      </c>
      <c r="F59" s="30">
        <f>'Plan studiów NMiI'!I122</f>
        <v>0</v>
      </c>
      <c r="G59" s="30">
        <f>'Plan studiów NMiI'!J122</f>
        <v>0</v>
      </c>
      <c r="H59" s="30">
        <f>'Plan studiów NMiI'!K122</f>
        <v>0</v>
      </c>
      <c r="I59" s="30">
        <f>'Plan studiów NMiI'!L122</f>
        <v>60</v>
      </c>
    </row>
    <row r="60" spans="1:9" x14ac:dyDescent="0.35">
      <c r="A60" s="140" t="s">
        <v>93</v>
      </c>
      <c r="B60" s="141"/>
      <c r="C60" s="30">
        <f>'Plan studiów NMiI'!D123</f>
        <v>0</v>
      </c>
      <c r="D60" s="30">
        <f>'Plan studiów NMiI'!E123</f>
        <v>0</v>
      </c>
      <c r="E60" s="30">
        <f>'Plan studiów NMiI'!H123</f>
        <v>0</v>
      </c>
      <c r="F60" s="30">
        <f>'Plan studiów NMiI'!I123</f>
        <v>0</v>
      </c>
      <c r="G60" s="30">
        <f>'Plan studiów NMiI'!J123</f>
        <v>0</v>
      </c>
      <c r="H60" s="30">
        <f>'Plan studiów NMiI'!K123</f>
        <v>0</v>
      </c>
      <c r="I60" s="30">
        <f>'Plan studiów NMiI'!L123</f>
        <v>0</v>
      </c>
    </row>
    <row r="61" spans="1:9" x14ac:dyDescent="0.35">
      <c r="A61" s="142" t="s">
        <v>98</v>
      </c>
      <c r="B61" s="143"/>
      <c r="C61" s="143"/>
      <c r="D61" s="143"/>
      <c r="E61" s="143"/>
      <c r="F61" s="143"/>
      <c r="G61" s="143"/>
      <c r="H61" s="143"/>
      <c r="I61" s="143"/>
    </row>
    <row r="62" spans="1:9" s="29" customFormat="1" x14ac:dyDescent="0.35">
      <c r="A62" s="142" t="s">
        <v>90</v>
      </c>
      <c r="B62" s="143"/>
      <c r="C62" s="23">
        <f>'Plan studiów NMiI'!D129</f>
        <v>1.5</v>
      </c>
      <c r="D62" s="23">
        <f>'Plan studiów NMiI'!E129</f>
        <v>0</v>
      </c>
      <c r="E62" s="23">
        <f>'Plan studiów NMiI'!H129</f>
        <v>12</v>
      </c>
      <c r="F62" s="23">
        <f>'Plan studiów NMiI'!I129</f>
        <v>12</v>
      </c>
      <c r="G62" s="23">
        <f>'Plan studiów NMiI'!J129</f>
        <v>0</v>
      </c>
      <c r="H62" s="23">
        <f>'Plan studiów NMiI'!K129</f>
        <v>0</v>
      </c>
      <c r="I62" s="23">
        <f>'Plan studiów NMiI'!L129</f>
        <v>0</v>
      </c>
    </row>
    <row r="63" spans="1:9" x14ac:dyDescent="0.35">
      <c r="A63" s="140" t="s">
        <v>92</v>
      </c>
      <c r="B63" s="141"/>
      <c r="C63" s="30" t="str">
        <f>'Plan studiów NMiI'!D130</f>
        <v>x</v>
      </c>
      <c r="D63" s="30">
        <f>'Plan studiów NMiI'!E130</f>
        <v>0</v>
      </c>
      <c r="E63" s="30">
        <f>'Plan studiów NMiI'!H130</f>
        <v>0</v>
      </c>
      <c r="F63" s="30">
        <f>'Plan studiów NMiI'!I130</f>
        <v>0</v>
      </c>
      <c r="G63" s="30">
        <f>'Plan studiów NMiI'!J130</f>
        <v>0</v>
      </c>
      <c r="H63" s="30">
        <f>'Plan studiów NMiI'!K130</f>
        <v>0</v>
      </c>
      <c r="I63" s="30">
        <f>'Plan studiów NMiI'!L130</f>
        <v>0</v>
      </c>
    </row>
    <row r="64" spans="1:9" x14ac:dyDescent="0.35">
      <c r="A64" s="140" t="s">
        <v>93</v>
      </c>
      <c r="B64" s="141"/>
      <c r="C64" s="30">
        <f>'Plan studiów NMiI'!D131</f>
        <v>0</v>
      </c>
      <c r="D64" s="30">
        <f>'Plan studiów NMiI'!E131</f>
        <v>0</v>
      </c>
      <c r="E64" s="30">
        <f>'Plan studiów NMiI'!H131</f>
        <v>0</v>
      </c>
      <c r="F64" s="30">
        <f>'Plan studiów NMiI'!I131</f>
        <v>0</v>
      </c>
      <c r="G64" s="30">
        <f>'Plan studiów NMiI'!J131</f>
        <v>0</v>
      </c>
      <c r="H64" s="30">
        <f>'Plan studiów NMiI'!K131</f>
        <v>0</v>
      </c>
      <c r="I64" s="30">
        <f>'Plan studiów NMiI'!L131</f>
        <v>0</v>
      </c>
    </row>
    <row r="68" spans="1:4" x14ac:dyDescent="0.35">
      <c r="A68" s="154" t="s">
        <v>78</v>
      </c>
      <c r="B68" s="153" t="s">
        <v>102</v>
      </c>
      <c r="C68" s="154" t="s">
        <v>103</v>
      </c>
      <c r="D68" s="154"/>
    </row>
    <row r="69" spans="1:4" x14ac:dyDescent="0.35">
      <c r="A69" s="154"/>
      <c r="B69" s="153"/>
      <c r="C69" s="23" t="s">
        <v>104</v>
      </c>
      <c r="D69" s="23" t="s">
        <v>105</v>
      </c>
    </row>
    <row r="70" spans="1:4" x14ac:dyDescent="0.35">
      <c r="A70" s="110" t="s">
        <v>106</v>
      </c>
      <c r="B70" s="110"/>
      <c r="C70" s="23">
        <v>180</v>
      </c>
      <c r="D70" s="32">
        <v>100</v>
      </c>
    </row>
    <row r="71" spans="1:4" ht="29" x14ac:dyDescent="0.35">
      <c r="A71" s="30">
        <v>1</v>
      </c>
      <c r="B71" s="33" t="s">
        <v>107</v>
      </c>
      <c r="C71" s="34">
        <v>101.81</v>
      </c>
      <c r="D71" s="34">
        <f>C71/C$70*100</f>
        <v>56.561111111111117</v>
      </c>
    </row>
    <row r="72" spans="1:4" x14ac:dyDescent="0.35">
      <c r="A72" s="30">
        <v>2</v>
      </c>
      <c r="B72" s="35" t="s">
        <v>108</v>
      </c>
      <c r="C72" s="34">
        <f>C13</f>
        <v>4</v>
      </c>
      <c r="D72" s="34">
        <f t="shared" ref="D72:D79" si="0">C72/C$70*100</f>
        <v>2.2222222222222223</v>
      </c>
    </row>
    <row r="73" spans="1:4" ht="29" x14ac:dyDescent="0.35">
      <c r="A73" s="30">
        <v>3</v>
      </c>
      <c r="B73" s="33" t="s">
        <v>109</v>
      </c>
      <c r="C73" s="34">
        <f>D6</f>
        <v>75</v>
      </c>
      <c r="D73" s="34">
        <f t="shared" si="0"/>
        <v>41.666666666666671</v>
      </c>
    </row>
    <row r="74" spans="1:4" x14ac:dyDescent="0.35">
      <c r="A74" s="30">
        <v>4</v>
      </c>
      <c r="B74" s="35" t="s">
        <v>110</v>
      </c>
      <c r="C74" s="34">
        <f>'Plan studiów NMiI'!D24+'Plan studiów NMiI'!D129</f>
        <v>11.5</v>
      </c>
      <c r="D74" s="34">
        <f t="shared" si="0"/>
        <v>6.3888888888888884</v>
      </c>
    </row>
    <row r="75" spans="1:4" x14ac:dyDescent="0.35">
      <c r="A75" s="30">
        <v>5</v>
      </c>
      <c r="B75" s="35" t="s">
        <v>111</v>
      </c>
      <c r="C75" s="34">
        <f>C11+C15+C19+C23+C27+C31+C35+C39+C43+C47+C52+C56+C60+C64</f>
        <v>55.5</v>
      </c>
      <c r="D75" s="34">
        <f t="shared" si="0"/>
        <v>30.833333333333336</v>
      </c>
    </row>
    <row r="76" spans="1:4" x14ac:dyDescent="0.35">
      <c r="A76" s="30">
        <v>6</v>
      </c>
      <c r="B76" s="35" t="s">
        <v>112</v>
      </c>
      <c r="C76" s="34">
        <f>C50+C54+C58</f>
        <v>8.5</v>
      </c>
      <c r="D76" s="34">
        <f t="shared" si="0"/>
        <v>4.7222222222222223</v>
      </c>
    </row>
    <row r="77" spans="1:4" x14ac:dyDescent="0.35">
      <c r="A77" s="30">
        <v>7</v>
      </c>
      <c r="B77" s="35" t="s">
        <v>113</v>
      </c>
      <c r="C77" s="36" t="s">
        <v>117</v>
      </c>
      <c r="D77" s="36" t="s">
        <v>117</v>
      </c>
    </row>
    <row r="78" spans="1:4" x14ac:dyDescent="0.35">
      <c r="A78" s="30">
        <v>8</v>
      </c>
      <c r="B78" s="35" t="s">
        <v>114</v>
      </c>
      <c r="C78" s="34">
        <f>'Plan studiów NMiI'!D18+'Plan studiów NMiI'!D19+'Plan studiów NMiI'!D21+'Plan studiów NMiI'!D23</f>
        <v>8</v>
      </c>
      <c r="D78" s="34">
        <f t="shared" si="0"/>
        <v>4.4444444444444446</v>
      </c>
    </row>
    <row r="79" spans="1:4" ht="29" x14ac:dyDescent="0.35">
      <c r="A79" s="30">
        <v>9</v>
      </c>
      <c r="B79" s="33" t="s">
        <v>115</v>
      </c>
      <c r="C79" s="34">
        <f>'Plan studiów NMiI'!D29+'Plan studiów NMiI'!D61+'Plan studiów NMiI'!D87+'Plan studiów NMiI'!D93+'Plan studiów NMiI'!D110</f>
        <v>21</v>
      </c>
      <c r="D79" s="34">
        <f t="shared" si="0"/>
        <v>11.666666666666666</v>
      </c>
    </row>
    <row r="80" spans="1:4" ht="29" x14ac:dyDescent="0.35">
      <c r="A80" s="30">
        <v>10</v>
      </c>
      <c r="B80" s="33" t="s">
        <v>116</v>
      </c>
      <c r="C80" s="36" t="s">
        <v>117</v>
      </c>
      <c r="D80" s="36" t="s">
        <v>117</v>
      </c>
    </row>
    <row r="81" spans="1:4" ht="43.5" x14ac:dyDescent="0.35">
      <c r="A81" s="30">
        <v>11</v>
      </c>
      <c r="B81" s="33" t="s">
        <v>118</v>
      </c>
      <c r="C81" s="34">
        <v>133</v>
      </c>
      <c r="D81" s="34">
        <f>C81/C$70*100</f>
        <v>73.888888888888886</v>
      </c>
    </row>
    <row r="82" spans="1:4" s="24" customFormat="1" ht="29" x14ac:dyDescent="0.35">
      <c r="A82" s="30">
        <v>12</v>
      </c>
      <c r="B82" s="33" t="s">
        <v>151</v>
      </c>
      <c r="C82" s="34">
        <f>'Plan studiów NMiI'!D129</f>
        <v>1.5</v>
      </c>
      <c r="D82" s="34">
        <f>C82/C$70*100</f>
        <v>0.83333333333333337</v>
      </c>
    </row>
    <row r="84" spans="1:4" ht="29" x14ac:dyDescent="0.35">
      <c r="A84" s="23" t="s">
        <v>78</v>
      </c>
      <c r="B84" s="37" t="s">
        <v>119</v>
      </c>
      <c r="C84" s="23" t="s">
        <v>105</v>
      </c>
    </row>
    <row r="85" spans="1:4" x14ac:dyDescent="0.35">
      <c r="A85" s="30">
        <v>1</v>
      </c>
      <c r="B85" s="33" t="s">
        <v>198</v>
      </c>
      <c r="C85" s="30">
        <v>80</v>
      </c>
    </row>
    <row r="86" spans="1:4" x14ac:dyDescent="0.35">
      <c r="A86" s="30">
        <v>2</v>
      </c>
      <c r="B86" s="33" t="s">
        <v>199</v>
      </c>
      <c r="C86" s="30">
        <v>20</v>
      </c>
    </row>
    <row r="87" spans="1:4" x14ac:dyDescent="0.35">
      <c r="A87" s="90" t="s">
        <v>120</v>
      </c>
      <c r="B87" s="149"/>
      <c r="C87" s="23">
        <f>C85+C86</f>
        <v>100</v>
      </c>
    </row>
  </sheetData>
  <mergeCells count="71">
    <mergeCell ref="A70:B70"/>
    <mergeCell ref="B68:B69"/>
    <mergeCell ref="A68:A69"/>
    <mergeCell ref="C68:D68"/>
    <mergeCell ref="A87:B87"/>
    <mergeCell ref="A11:B11"/>
    <mergeCell ref="A1:I1"/>
    <mergeCell ref="A4:A5"/>
    <mergeCell ref="B4:B5"/>
    <mergeCell ref="C4:C5"/>
    <mergeCell ref="D4:D5"/>
    <mergeCell ref="A6:B6"/>
    <mergeCell ref="A7:I7"/>
    <mergeCell ref="A8:I8"/>
    <mergeCell ref="A9:B9"/>
    <mergeCell ref="A10:B10"/>
    <mergeCell ref="E4:H4"/>
    <mergeCell ref="I4:I5"/>
    <mergeCell ref="A22:B22"/>
    <mergeCell ref="A63:B63"/>
    <mergeCell ref="A64:B64"/>
    <mergeCell ref="A48:I48"/>
    <mergeCell ref="A50:B50"/>
    <mergeCell ref="A51:B51"/>
    <mergeCell ref="A52:B52"/>
    <mergeCell ref="A61:I61"/>
    <mergeCell ref="A62:B62"/>
    <mergeCell ref="A58:B58"/>
    <mergeCell ref="A59:B59"/>
    <mergeCell ref="A60:B60"/>
    <mergeCell ref="A57:I57"/>
    <mergeCell ref="A32:I32"/>
    <mergeCell ref="A33:B33"/>
    <mergeCell ref="A34:B34"/>
    <mergeCell ref="A17:B17"/>
    <mergeCell ref="A18:B18"/>
    <mergeCell ref="A19:B19"/>
    <mergeCell ref="A20:I20"/>
    <mergeCell ref="A21:B21"/>
    <mergeCell ref="A12:I12"/>
    <mergeCell ref="A13:B13"/>
    <mergeCell ref="A14:B14"/>
    <mergeCell ref="A15:B15"/>
    <mergeCell ref="A16:I16"/>
    <mergeCell ref="A35:B35"/>
    <mergeCell ref="A23:B23"/>
    <mergeCell ref="A36:I36"/>
    <mergeCell ref="A37:B37"/>
    <mergeCell ref="A38:B38"/>
    <mergeCell ref="A24:I24"/>
    <mergeCell ref="A25:B25"/>
    <mergeCell ref="A26:B26"/>
    <mergeCell ref="A27:B27"/>
    <mergeCell ref="A28:I28"/>
    <mergeCell ref="A29:B29"/>
    <mergeCell ref="A30:B30"/>
    <mergeCell ref="A31:B31"/>
    <mergeCell ref="A44:I44"/>
    <mergeCell ref="A54:B54"/>
    <mergeCell ref="A39:B39"/>
    <mergeCell ref="A40:I40"/>
    <mergeCell ref="A41:B41"/>
    <mergeCell ref="A42:B42"/>
    <mergeCell ref="A43:B43"/>
    <mergeCell ref="A55:B55"/>
    <mergeCell ref="A56:B56"/>
    <mergeCell ref="A53:I53"/>
    <mergeCell ref="A49:I49"/>
    <mergeCell ref="A45:B45"/>
    <mergeCell ref="A46:B46"/>
    <mergeCell ref="A47:B47"/>
  </mergeCells>
  <pageMargins left="0.70866141732283472" right="0.70866141732283472" top="0.74803149606299213" bottom="0.55118110236220474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C75EC-4359-4BB8-9BB5-463C01CA9738}">
  <dimension ref="A1:L209"/>
  <sheetViews>
    <sheetView zoomScale="115" zoomScaleNormal="115" workbookViewId="0">
      <selection activeCell="E17" sqref="E17:E18"/>
    </sheetView>
  </sheetViews>
  <sheetFormatPr defaultColWidth="8.90625" defaultRowHeight="14.5" x14ac:dyDescent="0.35"/>
  <cols>
    <col min="1" max="1" width="5.81640625" style="2" customWidth="1"/>
    <col min="2" max="2" width="40.81640625" style="2" customWidth="1"/>
    <col min="3" max="12" width="7.81640625" style="2" customWidth="1"/>
    <col min="13" max="16384" width="8.90625" style="2"/>
  </cols>
  <sheetData>
    <row r="1" spans="1:12" x14ac:dyDescent="0.35">
      <c r="A1" s="105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</row>
    <row r="2" spans="1:12" x14ac:dyDescent="0.35">
      <c r="A2" s="105"/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</row>
    <row r="3" spans="1:12" x14ac:dyDescent="0.35">
      <c r="E3" s="1"/>
      <c r="J3" s="1"/>
      <c r="K3" s="1"/>
    </row>
    <row r="4" spans="1:12" x14ac:dyDescent="0.35">
      <c r="E4" s="1"/>
      <c r="J4" s="1"/>
      <c r="K4" s="1"/>
    </row>
    <row r="5" spans="1:12" x14ac:dyDescent="0.35">
      <c r="A5" s="106" t="s">
        <v>0</v>
      </c>
      <c r="B5" s="106"/>
      <c r="C5" s="106"/>
      <c r="D5" s="106"/>
      <c r="E5" s="106"/>
      <c r="F5" s="106"/>
      <c r="G5" s="106"/>
      <c r="H5" s="106"/>
      <c r="I5" s="106"/>
      <c r="J5" s="106"/>
      <c r="K5" s="106"/>
      <c r="L5" s="106"/>
    </row>
    <row r="6" spans="1:12" x14ac:dyDescent="0.35">
      <c r="A6" s="106" t="s">
        <v>159</v>
      </c>
      <c r="B6" s="106"/>
      <c r="C6" s="106"/>
      <c r="D6" s="106"/>
      <c r="E6" s="106"/>
      <c r="F6" s="106"/>
      <c r="G6" s="106"/>
      <c r="H6" s="106"/>
      <c r="I6" s="106"/>
      <c r="J6" s="106"/>
      <c r="K6" s="106"/>
      <c r="L6" s="106"/>
    </row>
    <row r="7" spans="1:12" x14ac:dyDescent="0.35">
      <c r="A7" s="106" t="s">
        <v>190</v>
      </c>
      <c r="B7" s="106"/>
      <c r="C7" s="106"/>
      <c r="D7" s="106"/>
      <c r="E7" s="106"/>
      <c r="F7" s="106"/>
      <c r="G7" s="106"/>
      <c r="H7" s="106"/>
      <c r="I7" s="106"/>
      <c r="J7" s="106"/>
      <c r="K7" s="106"/>
      <c r="L7" s="106"/>
    </row>
    <row r="8" spans="1:12" x14ac:dyDescent="0.35">
      <c r="E8" s="1"/>
      <c r="J8" s="1"/>
      <c r="K8" s="1"/>
    </row>
    <row r="9" spans="1:12" x14ac:dyDescent="0.35">
      <c r="A9" s="4" t="s">
        <v>172</v>
      </c>
      <c r="E9" s="1"/>
      <c r="J9" s="1"/>
      <c r="K9" s="1"/>
    </row>
    <row r="10" spans="1:12" x14ac:dyDescent="0.35">
      <c r="A10" s="4" t="s">
        <v>154</v>
      </c>
      <c r="E10" s="1"/>
      <c r="J10" s="1"/>
      <c r="K10" s="1"/>
    </row>
    <row r="11" spans="1:12" x14ac:dyDescent="0.35">
      <c r="A11" s="4" t="s">
        <v>155</v>
      </c>
      <c r="E11" s="1"/>
      <c r="J11" s="1"/>
      <c r="K11" s="1"/>
    </row>
    <row r="12" spans="1:12" x14ac:dyDescent="0.35">
      <c r="A12" s="4" t="s">
        <v>156</v>
      </c>
      <c r="E12" s="1"/>
      <c r="J12" s="1"/>
      <c r="K12" s="1"/>
    </row>
    <row r="13" spans="1:12" x14ac:dyDescent="0.35">
      <c r="A13" s="4" t="s">
        <v>157</v>
      </c>
      <c r="E13" s="1"/>
      <c r="J13" s="1"/>
      <c r="K13" s="1"/>
    </row>
    <row r="14" spans="1:12" x14ac:dyDescent="0.35">
      <c r="A14" s="4" t="s">
        <v>158</v>
      </c>
      <c r="E14" s="1"/>
      <c r="J14" s="1"/>
      <c r="K14" s="1"/>
    </row>
    <row r="16" spans="1:12" x14ac:dyDescent="0.35">
      <c r="A16" s="4" t="s">
        <v>1</v>
      </c>
    </row>
    <row r="17" spans="1:12" ht="72" customHeight="1" x14ac:dyDescent="0.35">
      <c r="A17" s="96" t="s">
        <v>78</v>
      </c>
      <c r="B17" s="96" t="s">
        <v>79</v>
      </c>
      <c r="C17" s="98" t="s">
        <v>80</v>
      </c>
      <c r="D17" s="98" t="s">
        <v>81</v>
      </c>
      <c r="E17" s="100" t="s">
        <v>82</v>
      </c>
      <c r="F17" s="98" t="s">
        <v>83</v>
      </c>
      <c r="G17" s="100" t="s">
        <v>84</v>
      </c>
      <c r="H17" s="102" t="s">
        <v>85</v>
      </c>
      <c r="I17" s="103"/>
      <c r="J17" s="103"/>
      <c r="K17" s="104"/>
      <c r="L17" s="98" t="s">
        <v>146</v>
      </c>
    </row>
    <row r="18" spans="1:12" ht="72" customHeight="1" x14ac:dyDescent="0.35">
      <c r="A18" s="97"/>
      <c r="B18" s="97"/>
      <c r="C18" s="99"/>
      <c r="D18" s="99"/>
      <c r="E18" s="101"/>
      <c r="F18" s="99"/>
      <c r="G18" s="101"/>
      <c r="H18" s="5" t="s">
        <v>2</v>
      </c>
      <c r="I18" s="6" t="s">
        <v>3</v>
      </c>
      <c r="J18" s="6" t="s">
        <v>4</v>
      </c>
      <c r="K18" s="6" t="s">
        <v>121</v>
      </c>
      <c r="L18" s="99"/>
    </row>
    <row r="19" spans="1:12" x14ac:dyDescent="0.35">
      <c r="A19" s="82" t="s">
        <v>86</v>
      </c>
      <c r="B19" s="83"/>
      <c r="C19" s="83"/>
      <c r="D19" s="83"/>
      <c r="E19" s="83"/>
      <c r="F19" s="83"/>
      <c r="G19" s="83"/>
      <c r="H19" s="83"/>
      <c r="I19" s="83"/>
      <c r="J19" s="83"/>
      <c r="K19" s="83"/>
      <c r="L19" s="83"/>
    </row>
    <row r="20" spans="1:12" x14ac:dyDescent="0.35">
      <c r="A20" s="82" t="s">
        <v>87</v>
      </c>
      <c r="B20" s="83"/>
      <c r="C20" s="83"/>
      <c r="D20" s="83"/>
      <c r="E20" s="83"/>
      <c r="F20" s="83"/>
      <c r="G20" s="83"/>
      <c r="H20" s="87"/>
      <c r="I20" s="87"/>
      <c r="J20" s="87"/>
      <c r="K20" s="87"/>
      <c r="L20" s="87"/>
    </row>
    <row r="21" spans="1:12" ht="29" x14ac:dyDescent="0.35">
      <c r="A21" s="7">
        <v>1</v>
      </c>
      <c r="B21" s="38" t="s">
        <v>191</v>
      </c>
      <c r="C21" s="9" t="s">
        <v>160</v>
      </c>
      <c r="D21" s="9">
        <v>2</v>
      </c>
      <c r="E21" s="7">
        <v>0</v>
      </c>
      <c r="F21" s="9" t="s">
        <v>122</v>
      </c>
      <c r="G21" s="7" t="s">
        <v>88</v>
      </c>
      <c r="H21" s="7">
        <f t="shared" ref="H21:H22" si="0">I21+J21</f>
        <v>30</v>
      </c>
      <c r="I21" s="9">
        <v>30</v>
      </c>
      <c r="J21" s="9">
        <v>0</v>
      </c>
      <c r="K21" s="9">
        <v>1</v>
      </c>
      <c r="L21" s="7">
        <v>0</v>
      </c>
    </row>
    <row r="22" spans="1:12" x14ac:dyDescent="0.35">
      <c r="A22" s="7">
        <v>2</v>
      </c>
      <c r="B22" s="8" t="s">
        <v>7</v>
      </c>
      <c r="C22" s="9" t="s">
        <v>160</v>
      </c>
      <c r="D22" s="9">
        <v>2</v>
      </c>
      <c r="E22" s="7">
        <v>2</v>
      </c>
      <c r="F22" s="9" t="s">
        <v>122</v>
      </c>
      <c r="G22" s="7" t="s">
        <v>89</v>
      </c>
      <c r="H22" s="7">
        <f t="shared" si="0"/>
        <v>30</v>
      </c>
      <c r="I22" s="9">
        <v>0</v>
      </c>
      <c r="J22" s="9">
        <v>30</v>
      </c>
      <c r="K22" s="9">
        <v>1</v>
      </c>
      <c r="L22" s="7">
        <v>0</v>
      </c>
    </row>
    <row r="23" spans="1:12" x14ac:dyDescent="0.35">
      <c r="A23" s="92" t="s">
        <v>90</v>
      </c>
      <c r="B23" s="93"/>
      <c r="C23" s="94"/>
      <c r="D23" s="10">
        <f>SUM(D21:D22)</f>
        <v>4</v>
      </c>
      <c r="E23" s="10">
        <f>SUM(E21:E22)</f>
        <v>2</v>
      </c>
      <c r="F23" s="10" t="s">
        <v>91</v>
      </c>
      <c r="G23" s="10" t="s">
        <v>91</v>
      </c>
      <c r="H23" s="10">
        <f>SUM(I23:J23)</f>
        <v>60</v>
      </c>
      <c r="I23" s="10">
        <f t="shared" ref="I23:L23" si="1">SUM(I21:I22)</f>
        <v>30</v>
      </c>
      <c r="J23" s="10">
        <f t="shared" si="1"/>
        <v>30</v>
      </c>
      <c r="K23" s="10">
        <f t="shared" si="1"/>
        <v>2</v>
      </c>
      <c r="L23" s="10">
        <f t="shared" si="1"/>
        <v>0</v>
      </c>
    </row>
    <row r="24" spans="1:12" x14ac:dyDescent="0.35">
      <c r="A24" s="79" t="s">
        <v>92</v>
      </c>
      <c r="B24" s="80"/>
      <c r="C24" s="81"/>
      <c r="D24" s="1" t="s">
        <v>91</v>
      </c>
      <c r="E24" s="7">
        <f>E23</f>
        <v>2</v>
      </c>
      <c r="F24" s="7" t="s">
        <v>91</v>
      </c>
      <c r="G24" s="7" t="s">
        <v>91</v>
      </c>
      <c r="H24" s="12">
        <f t="shared" ref="H24:H25" si="2">SUM(I24:J24)</f>
        <v>30</v>
      </c>
      <c r="I24" s="7">
        <v>0</v>
      </c>
      <c r="J24" s="12" cm="1">
        <f t="array" ref="J24">SUMPRODUCT(ROUND(IF(IF(J21:J22&gt;0,E21:E22/(J21:J22/H21:H22*D21:D22),0)*J21:J22&gt;J21:J22,J21:J22,IF(J21:J22&gt;0,E21:E22/(J21:J22/H21:H22*D21:D22),0)*J21:J22),0))</f>
        <v>30</v>
      </c>
      <c r="K24" s="12" cm="1">
        <f t="array" ref="K24">SUMPRODUCT(ROUND(IF(K21:K22&gt;0,E21:E22/D21:D22,0)*K21:K22,0))</f>
        <v>1</v>
      </c>
      <c r="L24" s="7">
        <f t="shared" ref="L24" si="3">SUMIF($E21:$E22,"&gt;0",L21:L22)</f>
        <v>0</v>
      </c>
    </row>
    <row r="25" spans="1:12" x14ac:dyDescent="0.35">
      <c r="A25" s="79" t="s">
        <v>93</v>
      </c>
      <c r="B25" s="80"/>
      <c r="C25" s="81"/>
      <c r="D25" s="7">
        <f>SUMIF(G21:G22,"f",D21:D22)</f>
        <v>2</v>
      </c>
      <c r="E25" s="7">
        <f>SUMIF(G21:G22,"f",E21:E22)</f>
        <v>0</v>
      </c>
      <c r="F25" s="7" t="s">
        <v>91</v>
      </c>
      <c r="G25" s="7" t="s">
        <v>91</v>
      </c>
      <c r="H25" s="7">
        <f t="shared" si="2"/>
        <v>30</v>
      </c>
      <c r="I25" s="7">
        <f t="shared" ref="I25:J25" si="4">SUMIF($G21:$G22,"f",I21:I22)</f>
        <v>30</v>
      </c>
      <c r="J25" s="7">
        <f t="shared" si="4"/>
        <v>0</v>
      </c>
      <c r="K25" s="7">
        <f>SUMIF($G21:$G22,"f",K21:K22)</f>
        <v>1</v>
      </c>
      <c r="L25" s="7">
        <f t="shared" ref="L25" si="5">SUMIF($G21:$G22,"f",L21:L22)</f>
        <v>0</v>
      </c>
    </row>
    <row r="26" spans="1:12" x14ac:dyDescent="0.35">
      <c r="A26" s="82" t="s">
        <v>94</v>
      </c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</row>
    <row r="27" spans="1:12" x14ac:dyDescent="0.35">
      <c r="A27" s="7">
        <v>1</v>
      </c>
      <c r="B27" s="11" t="s">
        <v>8</v>
      </c>
      <c r="C27" s="9" t="s">
        <v>160</v>
      </c>
      <c r="D27" s="7">
        <v>3</v>
      </c>
      <c r="E27" s="7">
        <v>1</v>
      </c>
      <c r="F27" s="9" t="s">
        <v>122</v>
      </c>
      <c r="G27" s="7" t="s">
        <v>89</v>
      </c>
      <c r="H27" s="7">
        <f>I27+J27</f>
        <v>45</v>
      </c>
      <c r="I27" s="7">
        <v>0</v>
      </c>
      <c r="J27" s="7">
        <v>45</v>
      </c>
      <c r="K27" s="7">
        <v>2</v>
      </c>
      <c r="L27" s="7">
        <v>0</v>
      </c>
    </row>
    <row r="28" spans="1:12" x14ac:dyDescent="0.35">
      <c r="A28" s="7">
        <v>2</v>
      </c>
      <c r="B28" s="11" t="s">
        <v>9</v>
      </c>
      <c r="C28" s="9" t="s">
        <v>160</v>
      </c>
      <c r="D28" s="7">
        <v>1</v>
      </c>
      <c r="E28" s="7">
        <v>0</v>
      </c>
      <c r="F28" s="9" t="s">
        <v>122</v>
      </c>
      <c r="G28" s="7" t="s">
        <v>89</v>
      </c>
      <c r="H28" s="7">
        <f>I28+J28</f>
        <v>15</v>
      </c>
      <c r="I28" s="7">
        <v>15</v>
      </c>
      <c r="J28" s="7">
        <v>0</v>
      </c>
      <c r="K28" s="7">
        <v>2</v>
      </c>
      <c r="L28" s="7">
        <v>0</v>
      </c>
    </row>
    <row r="29" spans="1:12" x14ac:dyDescent="0.35">
      <c r="A29" s="92" t="s">
        <v>90</v>
      </c>
      <c r="B29" s="93"/>
      <c r="C29" s="94"/>
      <c r="D29" s="10">
        <f>SUM(D27:D28)</f>
        <v>4</v>
      </c>
      <c r="E29" s="10">
        <f>SUM(E27:E28)</f>
        <v>1</v>
      </c>
      <c r="F29" s="10" t="s">
        <v>91</v>
      </c>
      <c r="G29" s="10" t="s">
        <v>91</v>
      </c>
      <c r="H29" s="10">
        <f>SUM(I29:J29)</f>
        <v>60</v>
      </c>
      <c r="I29" s="10">
        <f t="shared" ref="I29:L29" si="6">SUM(I27:I28)</f>
        <v>15</v>
      </c>
      <c r="J29" s="10">
        <f t="shared" si="6"/>
        <v>45</v>
      </c>
      <c r="K29" s="10">
        <f t="shared" si="6"/>
        <v>4</v>
      </c>
      <c r="L29" s="10">
        <f t="shared" si="6"/>
        <v>0</v>
      </c>
    </row>
    <row r="30" spans="1:12" x14ac:dyDescent="0.35">
      <c r="A30" s="79" t="s">
        <v>92</v>
      </c>
      <c r="B30" s="80"/>
      <c r="C30" s="81"/>
      <c r="D30" s="1" t="s">
        <v>91</v>
      </c>
      <c r="E30" s="7">
        <f>E29</f>
        <v>1</v>
      </c>
      <c r="F30" s="7" t="s">
        <v>91</v>
      </c>
      <c r="G30" s="7" t="s">
        <v>91</v>
      </c>
      <c r="H30" s="12">
        <f t="shared" ref="H30:H31" si="7">SUM(I30:J30)</f>
        <v>15</v>
      </c>
      <c r="I30" s="7">
        <v>0</v>
      </c>
      <c r="J30" s="12" cm="1">
        <f t="array" ref="J30">SUMPRODUCT(ROUND(IF(IF(J27:J28&gt;0,E27:E28/(J27:J28/H27:H28*D27:D28),0)*J27:J28&gt;J27:J28,J27:J28,IF(J27:J28&gt;0,E27:E28/(J27:J28/H27:H28*D27:D28),0)*J27:J28),0))</f>
        <v>15</v>
      </c>
      <c r="K30" s="12" cm="1">
        <f t="array" ref="K30">SUMPRODUCT(ROUND(IF(K27:K28&gt;0,E27:E28/D27:D28,0)*K27:K28,0))</f>
        <v>1</v>
      </c>
      <c r="L30" s="7">
        <f t="shared" ref="L30" si="8">SUMIF($E27:$E28,"&gt;0",L27:L28)</f>
        <v>0</v>
      </c>
    </row>
    <row r="31" spans="1:12" x14ac:dyDescent="0.35">
      <c r="A31" s="79" t="s">
        <v>93</v>
      </c>
      <c r="B31" s="80"/>
      <c r="C31" s="81"/>
      <c r="D31" s="7">
        <f>SUMIF(G27:G28,"f",D27:D28)</f>
        <v>0</v>
      </c>
      <c r="E31" s="7">
        <f>SUMIF(G27:G28,"f",E27:E28)</f>
        <v>0</v>
      </c>
      <c r="F31" s="7" t="s">
        <v>91</v>
      </c>
      <c r="G31" s="7" t="s">
        <v>91</v>
      </c>
      <c r="H31" s="7">
        <f t="shared" si="7"/>
        <v>0</v>
      </c>
      <c r="I31" s="7">
        <f t="shared" ref="I31:J31" si="9">SUMIF($G27:$G28,"f",I27:I28)</f>
        <v>0</v>
      </c>
      <c r="J31" s="7">
        <f t="shared" si="9"/>
        <v>0</v>
      </c>
      <c r="K31" s="7">
        <f>SUMIF($G27:$G28,"f",K27:K28)</f>
        <v>0</v>
      </c>
      <c r="L31" s="7">
        <f t="shared" ref="L31" si="10">SUMIF($G27:$G28,"f",L27:L28)</f>
        <v>0</v>
      </c>
    </row>
    <row r="32" spans="1:12" x14ac:dyDescent="0.35">
      <c r="A32" s="82" t="s">
        <v>95</v>
      </c>
      <c r="B32" s="83"/>
      <c r="C32" s="83"/>
      <c r="D32" s="83"/>
      <c r="E32" s="83"/>
      <c r="F32" s="83"/>
      <c r="G32" s="83"/>
      <c r="H32" s="83"/>
      <c r="I32" s="83"/>
      <c r="J32" s="83"/>
      <c r="K32" s="83"/>
      <c r="L32" s="83"/>
    </row>
    <row r="33" spans="1:12" x14ac:dyDescent="0.35">
      <c r="A33" s="7">
        <v>1</v>
      </c>
      <c r="B33" s="11" t="s">
        <v>49</v>
      </c>
      <c r="C33" s="9" t="s">
        <v>160</v>
      </c>
      <c r="D33" s="7">
        <v>4.5</v>
      </c>
      <c r="E33" s="7">
        <v>1</v>
      </c>
      <c r="F33" s="7" t="s">
        <v>123</v>
      </c>
      <c r="G33" s="9" t="s">
        <v>89</v>
      </c>
      <c r="H33" s="9">
        <f>I33+J33</f>
        <v>60</v>
      </c>
      <c r="I33" s="9">
        <v>30</v>
      </c>
      <c r="J33" s="9">
        <v>30</v>
      </c>
      <c r="K33" s="9">
        <v>4</v>
      </c>
      <c r="L33" s="7">
        <v>0</v>
      </c>
    </row>
    <row r="34" spans="1:12" x14ac:dyDescent="0.35">
      <c r="A34" s="7">
        <v>2</v>
      </c>
      <c r="B34" s="11" t="s">
        <v>48</v>
      </c>
      <c r="C34" s="9" t="s">
        <v>160</v>
      </c>
      <c r="D34" s="7">
        <v>5</v>
      </c>
      <c r="E34" s="7">
        <v>1.5</v>
      </c>
      <c r="F34" s="7" t="s">
        <v>123</v>
      </c>
      <c r="G34" s="9" t="s">
        <v>89</v>
      </c>
      <c r="H34" s="9">
        <f>I34+J34</f>
        <v>75</v>
      </c>
      <c r="I34" s="9">
        <v>30</v>
      </c>
      <c r="J34" s="9">
        <v>45</v>
      </c>
      <c r="K34" s="9">
        <v>4</v>
      </c>
      <c r="L34" s="7">
        <v>0</v>
      </c>
    </row>
    <row r="35" spans="1:12" x14ac:dyDescent="0.35">
      <c r="A35" s="7">
        <v>3</v>
      </c>
      <c r="B35" s="11" t="s">
        <v>50</v>
      </c>
      <c r="C35" s="9" t="s">
        <v>160</v>
      </c>
      <c r="D35" s="9">
        <v>4</v>
      </c>
      <c r="E35" s="7">
        <v>3</v>
      </c>
      <c r="F35" s="9" t="s">
        <v>122</v>
      </c>
      <c r="G35" s="9" t="s">
        <v>89</v>
      </c>
      <c r="H35" s="9">
        <f>I35+J35</f>
        <v>60</v>
      </c>
      <c r="I35" s="9">
        <v>15</v>
      </c>
      <c r="J35" s="7">
        <v>45</v>
      </c>
      <c r="K35" s="7">
        <v>2</v>
      </c>
      <c r="L35" s="7">
        <v>0</v>
      </c>
    </row>
    <row r="36" spans="1:12" x14ac:dyDescent="0.35">
      <c r="A36" s="7">
        <v>4</v>
      </c>
      <c r="B36" s="11" t="s">
        <v>47</v>
      </c>
      <c r="C36" s="9" t="s">
        <v>160</v>
      </c>
      <c r="D36" s="7">
        <v>4</v>
      </c>
      <c r="E36" s="7">
        <v>1</v>
      </c>
      <c r="F36" s="7" t="s">
        <v>123</v>
      </c>
      <c r="G36" s="9" t="s">
        <v>89</v>
      </c>
      <c r="H36" s="9">
        <f>I36+J36</f>
        <v>60</v>
      </c>
      <c r="I36" s="9">
        <v>30</v>
      </c>
      <c r="J36" s="9">
        <v>30</v>
      </c>
      <c r="K36" s="9">
        <v>4</v>
      </c>
      <c r="L36" s="7">
        <v>0</v>
      </c>
    </row>
    <row r="37" spans="1:12" x14ac:dyDescent="0.35">
      <c r="A37" s="82" t="s">
        <v>90</v>
      </c>
      <c r="B37" s="83"/>
      <c r="C37" s="86"/>
      <c r="D37" s="10">
        <f>SUM(D33:D36)</f>
        <v>17.5</v>
      </c>
      <c r="E37" s="10">
        <f>SUM(E33:E36)</f>
        <v>6.5</v>
      </c>
      <c r="F37" s="10" t="s">
        <v>91</v>
      </c>
      <c r="G37" s="10" t="s">
        <v>91</v>
      </c>
      <c r="H37" s="10">
        <f>SUM(I37:J37)</f>
        <v>255</v>
      </c>
      <c r="I37" s="10">
        <f>SUM(I33:I36)</f>
        <v>105</v>
      </c>
      <c r="J37" s="10">
        <f>SUM(J33:J36)</f>
        <v>150</v>
      </c>
      <c r="K37" s="10">
        <f>SUM(K33:K36)</f>
        <v>14</v>
      </c>
      <c r="L37" s="10">
        <f t="shared" ref="L37" si="11">SUM(L33:L36)</f>
        <v>0</v>
      </c>
    </row>
    <row r="38" spans="1:12" x14ac:dyDescent="0.35">
      <c r="A38" s="79" t="s">
        <v>92</v>
      </c>
      <c r="B38" s="80"/>
      <c r="C38" s="81"/>
      <c r="D38" s="1" t="s">
        <v>91</v>
      </c>
      <c r="E38" s="7">
        <f>E37</f>
        <v>6.5</v>
      </c>
      <c r="F38" s="7" t="s">
        <v>91</v>
      </c>
      <c r="G38" s="7" t="s">
        <v>91</v>
      </c>
      <c r="H38" s="12">
        <f t="shared" ref="H38" si="12">SUM(I38:J38)</f>
        <v>96</v>
      </c>
      <c r="I38" s="7">
        <v>0</v>
      </c>
      <c r="J38" s="12" cm="1">
        <f t="array" ref="J38">SUMPRODUCT(ROUND(IF(IF(J33:J36&gt;0,E33:E36/(J33:J36/H33:H36*D33:D36),0)*J33:J36&gt;J33:J36,J33:J36,IF(J33:J36&gt;0,E33:E36/(J33:J36/H33:H36*D33:D36),0)*J33:J36),0))</f>
        <v>96</v>
      </c>
      <c r="K38" s="12" cm="1">
        <f t="array" ref="K38">SUMPRODUCT(ROUND(IF(K33:K36&gt;0,E33:E36/D33:D36,0)*K33:K36,0))</f>
        <v>5</v>
      </c>
      <c r="L38" s="7">
        <f>SUMIF($E33:$E36,"&gt;0",L33:L36)</f>
        <v>0</v>
      </c>
    </row>
    <row r="39" spans="1:12" x14ac:dyDescent="0.35">
      <c r="A39" s="79" t="s">
        <v>93</v>
      </c>
      <c r="B39" s="80"/>
      <c r="C39" s="81"/>
      <c r="D39" s="7">
        <f>SUMIF(G33:G36,"f",D33:D36)</f>
        <v>0</v>
      </c>
      <c r="E39" s="7">
        <f>SUMIF(G33:G36,"f",E33:E36)</f>
        <v>0</v>
      </c>
      <c r="F39" s="7" t="s">
        <v>91</v>
      </c>
      <c r="G39" s="7" t="s">
        <v>91</v>
      </c>
      <c r="H39" s="7">
        <f t="shared" ref="H39:J39" si="13">SUMIF($G33:$G36,"f",H33:H36)</f>
        <v>0</v>
      </c>
      <c r="I39" s="7">
        <f t="shared" si="13"/>
        <v>0</v>
      </c>
      <c r="J39" s="7">
        <f t="shared" si="13"/>
        <v>0</v>
      </c>
      <c r="K39" s="7">
        <f>SUMIF($G33:$G36,"f",K33:K36)</f>
        <v>0</v>
      </c>
      <c r="L39" s="7">
        <f>SUMIF($G33:$G36,"f",L33:L36)</f>
        <v>0</v>
      </c>
    </row>
    <row r="40" spans="1:12" x14ac:dyDescent="0.35">
      <c r="A40" s="82" t="s">
        <v>96</v>
      </c>
      <c r="B40" s="83"/>
      <c r="C40" s="83"/>
      <c r="D40" s="83"/>
      <c r="E40" s="83"/>
      <c r="F40" s="83"/>
      <c r="G40" s="83"/>
      <c r="H40" s="83"/>
      <c r="I40" s="87"/>
      <c r="J40" s="87"/>
      <c r="K40" s="87"/>
      <c r="L40" s="83"/>
    </row>
    <row r="41" spans="1:12" x14ac:dyDescent="0.35">
      <c r="A41" s="7">
        <v>1</v>
      </c>
      <c r="B41" s="11" t="s">
        <v>10</v>
      </c>
      <c r="C41" s="9" t="s">
        <v>160</v>
      </c>
      <c r="D41" s="7">
        <v>3</v>
      </c>
      <c r="E41" s="7">
        <v>1</v>
      </c>
      <c r="F41" s="9" t="s">
        <v>122</v>
      </c>
      <c r="G41" s="7" t="s">
        <v>88</v>
      </c>
      <c r="H41" s="7">
        <f>I41+J41</f>
        <v>45</v>
      </c>
      <c r="I41" s="9">
        <v>15</v>
      </c>
      <c r="J41" s="9">
        <v>30</v>
      </c>
      <c r="K41" s="9">
        <v>2</v>
      </c>
      <c r="L41" s="7">
        <v>0</v>
      </c>
    </row>
    <row r="42" spans="1:12" x14ac:dyDescent="0.35">
      <c r="A42" s="82" t="s">
        <v>90</v>
      </c>
      <c r="B42" s="83"/>
      <c r="C42" s="86"/>
      <c r="D42" s="10">
        <f>SUM(D41)</f>
        <v>3</v>
      </c>
      <c r="E42" s="10">
        <f>SUM(E41)</f>
        <v>1</v>
      </c>
      <c r="F42" s="10" t="s">
        <v>91</v>
      </c>
      <c r="G42" s="10" t="s">
        <v>91</v>
      </c>
      <c r="H42" s="10">
        <f>SUM(I42:J42)</f>
        <v>45</v>
      </c>
      <c r="I42" s="10">
        <f t="shared" ref="I42:L42" si="14">SUM(I40:I41)</f>
        <v>15</v>
      </c>
      <c r="J42" s="10">
        <f>SUM(J41)</f>
        <v>30</v>
      </c>
      <c r="K42" s="10">
        <f>SUM(K41)</f>
        <v>2</v>
      </c>
      <c r="L42" s="10">
        <f t="shared" si="14"/>
        <v>0</v>
      </c>
    </row>
    <row r="43" spans="1:12" x14ac:dyDescent="0.35">
      <c r="A43" s="79" t="s">
        <v>92</v>
      </c>
      <c r="B43" s="80"/>
      <c r="C43" s="81"/>
      <c r="D43" s="1" t="s">
        <v>91</v>
      </c>
      <c r="E43" s="7">
        <f>E42</f>
        <v>1</v>
      </c>
      <c r="F43" s="7" t="s">
        <v>91</v>
      </c>
      <c r="G43" s="7" t="s">
        <v>91</v>
      </c>
      <c r="H43" s="12">
        <f t="shared" ref="H43:H44" si="15">SUM(I43:J43)</f>
        <v>15</v>
      </c>
      <c r="I43" s="7">
        <v>0</v>
      </c>
      <c r="J43" s="12">
        <f>SUMPRODUCT(ROUND(IF(IF(J41&gt;0,E41/(J41/H41*D41),0)*J41&gt;J41,J41,IF(J41&gt;0,E41/(J41/H41*D41),0)*J41),0))</f>
        <v>15</v>
      </c>
      <c r="K43" s="12">
        <f>SUMPRODUCT(ROUND(IF(K41&gt;0,E41/D41,0)*K41,0))</f>
        <v>1</v>
      </c>
      <c r="L43" s="7">
        <f t="shared" ref="L43" si="16">SUMIF($E41,"&gt;0",L41)</f>
        <v>0</v>
      </c>
    </row>
    <row r="44" spans="1:12" x14ac:dyDescent="0.35">
      <c r="A44" s="79" t="s">
        <v>93</v>
      </c>
      <c r="B44" s="80"/>
      <c r="C44" s="81"/>
      <c r="D44" s="7">
        <f>SUMIF(G41,"f",D41)</f>
        <v>3</v>
      </c>
      <c r="E44" s="7">
        <f>SUMIF(G41,"f",E41)</f>
        <v>1</v>
      </c>
      <c r="F44" s="7" t="s">
        <v>91</v>
      </c>
      <c r="G44" s="7" t="s">
        <v>91</v>
      </c>
      <c r="H44" s="7">
        <f t="shared" si="15"/>
        <v>45</v>
      </c>
      <c r="I44" s="7">
        <f>SUMIF($G41,"f",I41)</f>
        <v>15</v>
      </c>
      <c r="J44" s="7">
        <f t="shared" ref="J44:L44" si="17">SUMIF($G41,"f",J41)</f>
        <v>30</v>
      </c>
      <c r="K44" s="7">
        <f t="shared" si="17"/>
        <v>2</v>
      </c>
      <c r="L44" s="7">
        <f t="shared" si="17"/>
        <v>0</v>
      </c>
    </row>
    <row r="45" spans="1:12" x14ac:dyDescent="0.35">
      <c r="A45" s="82" t="s">
        <v>98</v>
      </c>
      <c r="B45" s="83"/>
      <c r="C45" s="83"/>
      <c r="D45" s="83"/>
      <c r="E45" s="83"/>
      <c r="F45" s="83"/>
      <c r="G45" s="83"/>
      <c r="H45" s="83"/>
      <c r="I45" s="83"/>
      <c r="J45" s="83"/>
      <c r="K45" s="83"/>
      <c r="L45" s="83"/>
    </row>
    <row r="46" spans="1:12" x14ac:dyDescent="0.35">
      <c r="A46" s="7">
        <v>1</v>
      </c>
      <c r="B46" s="11" t="s">
        <v>5</v>
      </c>
      <c r="C46" s="9" t="s">
        <v>160</v>
      </c>
      <c r="D46" s="9">
        <v>0.25</v>
      </c>
      <c r="E46" s="7">
        <v>0</v>
      </c>
      <c r="F46" s="13" t="s">
        <v>124</v>
      </c>
      <c r="G46" s="7" t="s">
        <v>89</v>
      </c>
      <c r="H46" s="7">
        <f>I46+J46</f>
        <v>2</v>
      </c>
      <c r="I46" s="9">
        <v>2</v>
      </c>
      <c r="J46" s="9">
        <v>0</v>
      </c>
      <c r="K46" s="9">
        <v>0</v>
      </c>
      <c r="L46" s="7">
        <v>0</v>
      </c>
    </row>
    <row r="47" spans="1:12" x14ac:dyDescent="0.35">
      <c r="A47" s="7">
        <v>2</v>
      </c>
      <c r="B47" s="11" t="s">
        <v>6</v>
      </c>
      <c r="C47" s="9" t="s">
        <v>160</v>
      </c>
      <c r="D47" s="9">
        <v>0.5</v>
      </c>
      <c r="E47" s="7">
        <v>0</v>
      </c>
      <c r="F47" s="13" t="s">
        <v>124</v>
      </c>
      <c r="G47" s="7" t="s">
        <v>89</v>
      </c>
      <c r="H47" s="7">
        <f>I47+J47</f>
        <v>4</v>
      </c>
      <c r="I47" s="9">
        <v>4</v>
      </c>
      <c r="J47" s="9">
        <v>0</v>
      </c>
      <c r="K47" s="9">
        <v>0</v>
      </c>
      <c r="L47" s="7">
        <v>0</v>
      </c>
    </row>
    <row r="48" spans="1:12" x14ac:dyDescent="0.35">
      <c r="A48" s="7">
        <v>3</v>
      </c>
      <c r="B48" s="11" t="s">
        <v>35</v>
      </c>
      <c r="C48" s="9" t="s">
        <v>160</v>
      </c>
      <c r="D48" s="9">
        <v>0.25</v>
      </c>
      <c r="E48" s="7">
        <v>0</v>
      </c>
      <c r="F48" s="13" t="s">
        <v>124</v>
      </c>
      <c r="G48" s="7" t="s">
        <v>89</v>
      </c>
      <c r="H48" s="7">
        <f>I48+J48</f>
        <v>2</v>
      </c>
      <c r="I48" s="9">
        <v>2</v>
      </c>
      <c r="J48" s="9">
        <v>0</v>
      </c>
      <c r="K48" s="9">
        <v>0</v>
      </c>
      <c r="L48" s="7">
        <v>0</v>
      </c>
    </row>
    <row r="49" spans="1:12" ht="29" x14ac:dyDescent="0.35">
      <c r="A49" s="7">
        <v>4</v>
      </c>
      <c r="B49" s="14" t="s">
        <v>165</v>
      </c>
      <c r="C49" s="9" t="s">
        <v>160</v>
      </c>
      <c r="D49" s="9">
        <v>0.5</v>
      </c>
      <c r="E49" s="7">
        <v>0</v>
      </c>
      <c r="F49" s="13" t="s">
        <v>124</v>
      </c>
      <c r="G49" s="7" t="s">
        <v>89</v>
      </c>
      <c r="H49" s="7">
        <f>I49+J49</f>
        <v>4</v>
      </c>
      <c r="I49" s="9">
        <v>4</v>
      </c>
      <c r="J49" s="9">
        <v>0</v>
      </c>
      <c r="K49" s="9">
        <v>0</v>
      </c>
      <c r="L49" s="7">
        <v>0</v>
      </c>
    </row>
    <row r="50" spans="1:12" x14ac:dyDescent="0.35">
      <c r="A50" s="82" t="s">
        <v>90</v>
      </c>
      <c r="B50" s="83"/>
      <c r="C50" s="86"/>
      <c r="D50" s="10">
        <f>SUM(D46:D49)</f>
        <v>1.5</v>
      </c>
      <c r="E50" s="10">
        <f>SUM(E46:E49)</f>
        <v>0</v>
      </c>
      <c r="F50" s="10" t="s">
        <v>91</v>
      </c>
      <c r="G50" s="10" t="s">
        <v>91</v>
      </c>
      <c r="H50" s="10">
        <f>SUM(I50:J50)</f>
        <v>12</v>
      </c>
      <c r="I50" s="10">
        <f>SUM(I46:I49)</f>
        <v>12</v>
      </c>
      <c r="J50" s="10">
        <f>SUM(J46:J49)</f>
        <v>0</v>
      </c>
      <c r="K50" s="10">
        <f>SUM(K46:K49)</f>
        <v>0</v>
      </c>
      <c r="L50" s="10">
        <f t="shared" ref="L50" si="18">SUM(L46:L49)</f>
        <v>0</v>
      </c>
    </row>
    <row r="51" spans="1:12" x14ac:dyDescent="0.35">
      <c r="A51" s="79" t="s">
        <v>92</v>
      </c>
      <c r="B51" s="80"/>
      <c r="C51" s="81"/>
      <c r="D51" s="1" t="s">
        <v>91</v>
      </c>
      <c r="E51" s="7">
        <f>E50</f>
        <v>0</v>
      </c>
      <c r="F51" s="7" t="s">
        <v>91</v>
      </c>
      <c r="G51" s="7" t="s">
        <v>91</v>
      </c>
      <c r="H51" s="12">
        <f t="shared" ref="H51" si="19">SUM(I51:J51)</f>
        <v>0</v>
      </c>
      <c r="I51" s="7">
        <v>0</v>
      </c>
      <c r="J51" s="12" cm="1">
        <f t="array" ref="J51">SUMPRODUCT(ROUND(IF(IF(J46:J49&gt;0,E46:E49/(J46:J49/H46:H49*D46:D49),0)*J46:J49&gt;J46:J49,J46:J49,IF(J46:J49&gt;0,E46:E49/(J46:J49/H46:H49*D46:D49),0)*J46:J49),0))</f>
        <v>0</v>
      </c>
      <c r="K51" s="12" cm="1">
        <f t="array" ref="K51">SUMPRODUCT(ROUND(IF(K46:K49&gt;0,E46:E49/D46:D49,0)*K46:K49,0))</f>
        <v>0</v>
      </c>
      <c r="L51" s="7">
        <f>SUMIF($E46:$E49,"&gt;0",L46:L49)</f>
        <v>0</v>
      </c>
    </row>
    <row r="52" spans="1:12" x14ac:dyDescent="0.35">
      <c r="A52" s="79" t="s">
        <v>93</v>
      </c>
      <c r="B52" s="80"/>
      <c r="C52" s="81"/>
      <c r="D52" s="7">
        <f>SUMIF(G46:G49,"f",D46:D49)</f>
        <v>0</v>
      </c>
      <c r="E52" s="7">
        <f>SUMIF(G46:G49,"f",E46:E49)</f>
        <v>0</v>
      </c>
      <c r="F52" s="7" t="s">
        <v>91</v>
      </c>
      <c r="G52" s="7" t="s">
        <v>91</v>
      </c>
      <c r="H52" s="7">
        <f t="shared" ref="H52:J52" si="20">SUMIF($G46:$G49,"f",H46:H49)</f>
        <v>0</v>
      </c>
      <c r="I52" s="7">
        <f t="shared" si="20"/>
        <v>0</v>
      </c>
      <c r="J52" s="7">
        <f t="shared" si="20"/>
        <v>0</v>
      </c>
      <c r="K52" s="7">
        <f>SUMIF($G46:$G49,"f",K46:K49)</f>
        <v>0</v>
      </c>
      <c r="L52" s="7">
        <f>SUMIF($G46:$G49,"f",L46:L49)</f>
        <v>0</v>
      </c>
    </row>
    <row r="53" spans="1:12" x14ac:dyDescent="0.35">
      <c r="A53" s="82" t="s">
        <v>133</v>
      </c>
      <c r="B53" s="83"/>
      <c r="C53" s="86"/>
      <c r="D53" s="10">
        <f>D23+D29+D37+D42+D50</f>
        <v>30</v>
      </c>
      <c r="E53" s="10">
        <f t="shared" ref="E53:L53" si="21">E23+E29+E37+E42+E50</f>
        <v>10.5</v>
      </c>
      <c r="F53" s="10" t="s">
        <v>91</v>
      </c>
      <c r="G53" s="10" t="s">
        <v>91</v>
      </c>
      <c r="H53" s="10">
        <f t="shared" si="21"/>
        <v>432</v>
      </c>
      <c r="I53" s="10">
        <f t="shared" si="21"/>
        <v>177</v>
      </c>
      <c r="J53" s="10">
        <f t="shared" si="21"/>
        <v>255</v>
      </c>
      <c r="K53" s="10">
        <f t="shared" si="21"/>
        <v>22</v>
      </c>
      <c r="L53" s="10">
        <f t="shared" si="21"/>
        <v>0</v>
      </c>
    </row>
    <row r="54" spans="1:12" x14ac:dyDescent="0.35">
      <c r="A54" s="4"/>
      <c r="B54" s="4"/>
      <c r="C54" s="4"/>
    </row>
    <row r="55" spans="1:12" x14ac:dyDescent="0.35">
      <c r="A55" s="4" t="s">
        <v>11</v>
      </c>
    </row>
    <row r="56" spans="1:12" ht="72" customHeight="1" x14ac:dyDescent="0.35">
      <c r="A56" s="96" t="s">
        <v>78</v>
      </c>
      <c r="B56" s="96" t="s">
        <v>79</v>
      </c>
      <c r="C56" s="98" t="s">
        <v>80</v>
      </c>
      <c r="D56" s="98" t="s">
        <v>81</v>
      </c>
      <c r="E56" s="100" t="s">
        <v>82</v>
      </c>
      <c r="F56" s="98" t="s">
        <v>83</v>
      </c>
      <c r="G56" s="100" t="s">
        <v>84</v>
      </c>
      <c r="H56" s="102" t="s">
        <v>85</v>
      </c>
      <c r="I56" s="103"/>
      <c r="J56" s="103"/>
      <c r="K56" s="104"/>
      <c r="L56" s="98" t="s">
        <v>146</v>
      </c>
    </row>
    <row r="57" spans="1:12" ht="72" customHeight="1" x14ac:dyDescent="0.35">
      <c r="A57" s="97"/>
      <c r="B57" s="97"/>
      <c r="C57" s="99"/>
      <c r="D57" s="99"/>
      <c r="E57" s="101"/>
      <c r="F57" s="99"/>
      <c r="G57" s="101"/>
      <c r="H57" s="5" t="s">
        <v>2</v>
      </c>
      <c r="I57" s="6" t="s">
        <v>3</v>
      </c>
      <c r="J57" s="6" t="s">
        <v>4</v>
      </c>
      <c r="K57" s="6" t="s">
        <v>121</v>
      </c>
      <c r="L57" s="99"/>
    </row>
    <row r="58" spans="1:12" x14ac:dyDescent="0.35">
      <c r="A58" s="82" t="s">
        <v>86</v>
      </c>
      <c r="B58" s="83"/>
      <c r="C58" s="83"/>
      <c r="D58" s="83"/>
      <c r="E58" s="83"/>
      <c r="F58" s="83"/>
      <c r="G58" s="83"/>
      <c r="H58" s="83"/>
      <c r="I58" s="83"/>
      <c r="J58" s="83"/>
      <c r="K58" s="83"/>
      <c r="L58" s="83"/>
    </row>
    <row r="59" spans="1:12" x14ac:dyDescent="0.35">
      <c r="A59" s="82" t="s">
        <v>87</v>
      </c>
      <c r="B59" s="83"/>
      <c r="C59" s="83"/>
      <c r="D59" s="83"/>
      <c r="E59" s="83"/>
      <c r="F59" s="83"/>
      <c r="G59" s="83"/>
      <c r="H59" s="87"/>
      <c r="I59" s="87"/>
      <c r="J59" s="87"/>
      <c r="K59" s="87"/>
      <c r="L59" s="87"/>
    </row>
    <row r="60" spans="1:12" x14ac:dyDescent="0.35">
      <c r="A60" s="7">
        <v>1</v>
      </c>
      <c r="B60" s="8" t="s">
        <v>12</v>
      </c>
      <c r="C60" s="9" t="s">
        <v>161</v>
      </c>
      <c r="D60" s="9">
        <v>2</v>
      </c>
      <c r="E60" s="7">
        <v>0</v>
      </c>
      <c r="F60" s="9" t="s">
        <v>122</v>
      </c>
      <c r="G60" s="7" t="s">
        <v>88</v>
      </c>
      <c r="H60" s="7">
        <f t="shared" ref="H60" si="22">I60+J60</f>
        <v>30</v>
      </c>
      <c r="I60" s="9">
        <v>0</v>
      </c>
      <c r="J60" s="9">
        <v>30</v>
      </c>
      <c r="K60" s="9">
        <v>1</v>
      </c>
      <c r="L60" s="7">
        <v>0</v>
      </c>
    </row>
    <row r="61" spans="1:12" x14ac:dyDescent="0.35">
      <c r="A61" s="82" t="s">
        <v>90</v>
      </c>
      <c r="B61" s="83"/>
      <c r="C61" s="86"/>
      <c r="D61" s="10">
        <f>SUM(D60)</f>
        <v>2</v>
      </c>
      <c r="E61" s="10">
        <f>SUM(E60)</f>
        <v>0</v>
      </c>
      <c r="F61" s="10" t="s">
        <v>91</v>
      </c>
      <c r="G61" s="10" t="s">
        <v>91</v>
      </c>
      <c r="H61" s="10">
        <f>SUM(I61:J61)</f>
        <v>30</v>
      </c>
      <c r="I61" s="10">
        <f t="shared" ref="I61" si="23">SUM(I59:I60)</f>
        <v>0</v>
      </c>
      <c r="J61" s="10">
        <f>SUM(J60)</f>
        <v>30</v>
      </c>
      <c r="K61" s="10">
        <f>SUM(K60)</f>
        <v>1</v>
      </c>
      <c r="L61" s="10">
        <f t="shared" ref="L61" si="24">SUM(L59:L60)</f>
        <v>0</v>
      </c>
    </row>
    <row r="62" spans="1:12" x14ac:dyDescent="0.35">
      <c r="A62" s="79" t="s">
        <v>92</v>
      </c>
      <c r="B62" s="80"/>
      <c r="C62" s="81"/>
      <c r="D62" s="1" t="s">
        <v>91</v>
      </c>
      <c r="E62" s="7">
        <f>E61</f>
        <v>0</v>
      </c>
      <c r="F62" s="7" t="s">
        <v>91</v>
      </c>
      <c r="G62" s="7" t="s">
        <v>91</v>
      </c>
      <c r="H62" s="12">
        <f t="shared" ref="H62:H63" si="25">SUM(I62:J62)</f>
        <v>0</v>
      </c>
      <c r="I62" s="7">
        <v>0</v>
      </c>
      <c r="J62" s="12">
        <f>SUMPRODUCT(ROUND(IF(IF(J60&gt;0,E60/(J60/H60*D60),0)*J60&gt;J60,J60,IF(J60&gt;0,E60/(J60/H60*D60),0)*J60),0))</f>
        <v>0</v>
      </c>
      <c r="K62" s="12">
        <f>SUMPRODUCT(ROUND(IF(K60&gt;0,E60/D60,0)*K60,0))</f>
        <v>0</v>
      </c>
      <c r="L62" s="7">
        <f t="shared" ref="L62" si="26">SUMIF($E60,"&gt;0",L60)</f>
        <v>0</v>
      </c>
    </row>
    <row r="63" spans="1:12" x14ac:dyDescent="0.35">
      <c r="A63" s="79" t="s">
        <v>93</v>
      </c>
      <c r="B63" s="80"/>
      <c r="C63" s="81"/>
      <c r="D63" s="7">
        <f>SUMIF(G60,"f",D60)</f>
        <v>2</v>
      </c>
      <c r="E63" s="7">
        <f>SUMIF(G60,"f",E60)</f>
        <v>0</v>
      </c>
      <c r="F63" s="7" t="s">
        <v>91</v>
      </c>
      <c r="G63" s="7" t="s">
        <v>91</v>
      </c>
      <c r="H63" s="7">
        <f t="shared" si="25"/>
        <v>30</v>
      </c>
      <c r="I63" s="7">
        <f>SUMIF($G60,"f",I60)</f>
        <v>0</v>
      </c>
      <c r="J63" s="7">
        <f t="shared" ref="J63:L63" si="27">SUMIF($G60,"f",J60)</f>
        <v>30</v>
      </c>
      <c r="K63" s="7">
        <f t="shared" si="27"/>
        <v>1</v>
      </c>
      <c r="L63" s="7">
        <f t="shared" si="27"/>
        <v>0</v>
      </c>
    </row>
    <row r="64" spans="1:12" x14ac:dyDescent="0.35">
      <c r="A64" s="82" t="s">
        <v>95</v>
      </c>
      <c r="B64" s="83"/>
      <c r="C64" s="83"/>
      <c r="D64" s="83"/>
      <c r="E64" s="83"/>
      <c r="F64" s="83"/>
      <c r="G64" s="83"/>
      <c r="H64" s="83"/>
      <c r="I64" s="83"/>
      <c r="J64" s="83"/>
      <c r="K64" s="83"/>
      <c r="L64" s="83"/>
    </row>
    <row r="65" spans="1:12" x14ac:dyDescent="0.35">
      <c r="A65" s="7">
        <v>1</v>
      </c>
      <c r="B65" s="11" t="s">
        <v>51</v>
      </c>
      <c r="C65" s="9" t="s">
        <v>161</v>
      </c>
      <c r="D65" s="7">
        <v>4.5</v>
      </c>
      <c r="E65" s="7">
        <v>1</v>
      </c>
      <c r="F65" s="7" t="s">
        <v>123</v>
      </c>
      <c r="G65" s="9" t="s">
        <v>89</v>
      </c>
      <c r="H65" s="9">
        <f>I65+J65</f>
        <v>60</v>
      </c>
      <c r="I65" s="9">
        <v>30</v>
      </c>
      <c r="J65" s="9">
        <v>30</v>
      </c>
      <c r="K65" s="9">
        <v>4</v>
      </c>
      <c r="L65" s="7">
        <v>0</v>
      </c>
    </row>
    <row r="66" spans="1:12" x14ac:dyDescent="0.35">
      <c r="A66" s="7">
        <v>2</v>
      </c>
      <c r="B66" s="11" t="s">
        <v>19</v>
      </c>
      <c r="C66" s="9" t="s">
        <v>161</v>
      </c>
      <c r="D66" s="7">
        <v>6.5</v>
      </c>
      <c r="E66" s="7">
        <v>1.5</v>
      </c>
      <c r="F66" s="7" t="s">
        <v>123</v>
      </c>
      <c r="G66" s="9" t="s">
        <v>89</v>
      </c>
      <c r="H66" s="9">
        <f t="shared" ref="H66" si="28">I66+J66</f>
        <v>90</v>
      </c>
      <c r="I66" s="9">
        <v>45</v>
      </c>
      <c r="J66" s="9">
        <v>45</v>
      </c>
      <c r="K66" s="9">
        <v>4</v>
      </c>
      <c r="L66" s="7">
        <v>0</v>
      </c>
    </row>
    <row r="67" spans="1:12" x14ac:dyDescent="0.35">
      <c r="A67" s="7">
        <v>3</v>
      </c>
      <c r="B67" s="15" t="s">
        <v>15</v>
      </c>
      <c r="C67" s="9" t="s">
        <v>161</v>
      </c>
      <c r="D67" s="7">
        <v>4.5</v>
      </c>
      <c r="E67" s="7">
        <v>2</v>
      </c>
      <c r="F67" s="9" t="s">
        <v>122</v>
      </c>
      <c r="G67" s="9" t="s">
        <v>89</v>
      </c>
      <c r="H67" s="9">
        <f>I67+J67</f>
        <v>60</v>
      </c>
      <c r="I67" s="9">
        <v>30</v>
      </c>
      <c r="J67" s="9">
        <v>30</v>
      </c>
      <c r="K67" s="9">
        <v>2</v>
      </c>
      <c r="L67" s="7">
        <v>0</v>
      </c>
    </row>
    <row r="68" spans="1:12" x14ac:dyDescent="0.35">
      <c r="A68" s="7">
        <v>4</v>
      </c>
      <c r="B68" s="11" t="s">
        <v>46</v>
      </c>
      <c r="C68" s="9" t="s">
        <v>161</v>
      </c>
      <c r="D68" s="7">
        <v>6</v>
      </c>
      <c r="E68" s="7">
        <v>3</v>
      </c>
      <c r="F68" s="9" t="s">
        <v>122</v>
      </c>
      <c r="G68" s="9" t="s">
        <v>89</v>
      </c>
      <c r="H68" s="9">
        <f>I68+J68</f>
        <v>75</v>
      </c>
      <c r="I68" s="9">
        <v>30</v>
      </c>
      <c r="J68" s="9">
        <v>45</v>
      </c>
      <c r="K68" s="9">
        <v>2</v>
      </c>
      <c r="L68" s="7">
        <v>0</v>
      </c>
    </row>
    <row r="69" spans="1:12" x14ac:dyDescent="0.35">
      <c r="A69" s="82" t="s">
        <v>90</v>
      </c>
      <c r="B69" s="83"/>
      <c r="C69" s="86"/>
      <c r="D69" s="10">
        <f>SUM(D65:D68)</f>
        <v>21.5</v>
      </c>
      <c r="E69" s="10">
        <f>SUM(E65:E68)</f>
        <v>7.5</v>
      </c>
      <c r="F69" s="10" t="s">
        <v>91</v>
      </c>
      <c r="G69" s="10" t="s">
        <v>91</v>
      </c>
      <c r="H69" s="10">
        <f>SUM(I69:J69)</f>
        <v>285</v>
      </c>
      <c r="I69" s="10">
        <f>SUM(I65:I68)</f>
        <v>135</v>
      </c>
      <c r="J69" s="10">
        <f>SUM(J65:J68)</f>
        <v>150</v>
      </c>
      <c r="K69" s="10">
        <f>SUM(K65:K68)</f>
        <v>12</v>
      </c>
      <c r="L69" s="10">
        <f t="shared" ref="L69" si="29">SUM(L65:L68)</f>
        <v>0</v>
      </c>
    </row>
    <row r="70" spans="1:12" x14ac:dyDescent="0.35">
      <c r="A70" s="79" t="s">
        <v>92</v>
      </c>
      <c r="B70" s="80"/>
      <c r="C70" s="81"/>
      <c r="D70" s="1" t="s">
        <v>91</v>
      </c>
      <c r="E70" s="7">
        <f>E69</f>
        <v>7.5</v>
      </c>
      <c r="F70" s="7" t="s">
        <v>91</v>
      </c>
      <c r="G70" s="7" t="s">
        <v>91</v>
      </c>
      <c r="H70" s="12">
        <f t="shared" ref="H70" si="30">SUM(I70:J70)</f>
        <v>99</v>
      </c>
      <c r="I70" s="7">
        <v>0</v>
      </c>
      <c r="J70" s="12" cm="1">
        <f t="array" ref="J70">SUMPRODUCT(ROUND(IF(IF(J65:J68&gt;0,E65:E68/(J65:J68/H65:H68*D65:D68),0)*J65:J68&gt;J65:J68,J65:J68,IF(J65:J68&gt;0,E65:E68/(J65:J68/H65:H68*D65:D68),0)*J65:J68),0))</f>
        <v>99</v>
      </c>
      <c r="K70" s="12" cm="1">
        <f t="array" ref="K70">SUMPRODUCT(ROUND(IF(K65:K68&gt;0,E65:E68/D65:D68,0)*K65:K68,0))</f>
        <v>4</v>
      </c>
      <c r="L70" s="7">
        <f>SUMIF($E65:$E68,"&gt;0",L65:L68)</f>
        <v>0</v>
      </c>
    </row>
    <row r="71" spans="1:12" x14ac:dyDescent="0.35">
      <c r="A71" s="79" t="s">
        <v>93</v>
      </c>
      <c r="B71" s="80"/>
      <c r="C71" s="81"/>
      <c r="D71" s="7">
        <f>SUMIF(G65:G68,"f",D65:D68)</f>
        <v>0</v>
      </c>
      <c r="E71" s="7">
        <f>SUMIF(G65:G68,"f",E65:E68)</f>
        <v>0</v>
      </c>
      <c r="F71" s="7" t="s">
        <v>91</v>
      </c>
      <c r="G71" s="7" t="s">
        <v>91</v>
      </c>
      <c r="H71" s="7">
        <f t="shared" ref="H71:J71" si="31">SUMIF($G65:$G68,"f",H65:H68)</f>
        <v>0</v>
      </c>
      <c r="I71" s="7">
        <f t="shared" si="31"/>
        <v>0</v>
      </c>
      <c r="J71" s="7">
        <f t="shared" si="31"/>
        <v>0</v>
      </c>
      <c r="K71" s="7">
        <f>SUMIF($G65:$G68,"f",K65:K68)</f>
        <v>0</v>
      </c>
      <c r="L71" s="7">
        <f>SUMIF($G65:$G68,"f",L65:L68)</f>
        <v>0</v>
      </c>
    </row>
    <row r="72" spans="1:12" x14ac:dyDescent="0.35">
      <c r="A72" s="82" t="s">
        <v>96</v>
      </c>
      <c r="B72" s="83"/>
      <c r="C72" s="83"/>
      <c r="D72" s="83"/>
      <c r="E72" s="83"/>
      <c r="F72" s="83"/>
      <c r="G72" s="83"/>
      <c r="H72" s="83"/>
      <c r="I72" s="87"/>
      <c r="J72" s="87"/>
      <c r="K72" s="87"/>
      <c r="L72" s="83"/>
    </row>
    <row r="73" spans="1:12" x14ac:dyDescent="0.35">
      <c r="A73" s="7">
        <v>1</v>
      </c>
      <c r="B73" s="11" t="s">
        <v>13</v>
      </c>
      <c r="C73" s="9" t="s">
        <v>161</v>
      </c>
      <c r="D73" s="7">
        <v>4</v>
      </c>
      <c r="E73" s="7">
        <v>1</v>
      </c>
      <c r="F73" s="9" t="s">
        <v>122</v>
      </c>
      <c r="G73" s="7" t="s">
        <v>88</v>
      </c>
      <c r="H73" s="7">
        <f>I73+J73</f>
        <v>60</v>
      </c>
      <c r="I73" s="7">
        <v>30</v>
      </c>
      <c r="J73" s="7">
        <v>30</v>
      </c>
      <c r="K73" s="7">
        <v>2</v>
      </c>
      <c r="L73" s="7">
        <v>0</v>
      </c>
    </row>
    <row r="74" spans="1:12" x14ac:dyDescent="0.35">
      <c r="A74" s="7">
        <v>2</v>
      </c>
      <c r="B74" s="15" t="s">
        <v>16</v>
      </c>
      <c r="C74" s="9" t="s">
        <v>161</v>
      </c>
      <c r="D74" s="7">
        <v>2.5</v>
      </c>
      <c r="E74" s="7">
        <v>2.5</v>
      </c>
      <c r="F74" s="9" t="s">
        <v>122</v>
      </c>
      <c r="G74" s="7" t="s">
        <v>88</v>
      </c>
      <c r="H74" s="7">
        <f>I74+J74</f>
        <v>30</v>
      </c>
      <c r="I74" s="9">
        <v>0</v>
      </c>
      <c r="J74" s="9">
        <v>30</v>
      </c>
      <c r="K74" s="9">
        <v>2</v>
      </c>
      <c r="L74" s="7">
        <v>0</v>
      </c>
    </row>
    <row r="75" spans="1:12" x14ac:dyDescent="0.35">
      <c r="A75" s="92" t="s">
        <v>90</v>
      </c>
      <c r="B75" s="93"/>
      <c r="C75" s="94"/>
      <c r="D75" s="10">
        <f>SUM(D73:D74)</f>
        <v>6.5</v>
      </c>
      <c r="E75" s="10">
        <f>SUM(E73:E74)</f>
        <v>3.5</v>
      </c>
      <c r="F75" s="10" t="s">
        <v>91</v>
      </c>
      <c r="G75" s="10" t="s">
        <v>91</v>
      </c>
      <c r="H75" s="10">
        <f>SUM(I75:J75)</f>
        <v>90</v>
      </c>
      <c r="I75" s="10">
        <f t="shared" ref="I75:L75" si="32">SUM(I73:I74)</f>
        <v>30</v>
      </c>
      <c r="J75" s="10">
        <f t="shared" si="32"/>
        <v>60</v>
      </c>
      <c r="K75" s="10">
        <f t="shared" si="32"/>
        <v>4</v>
      </c>
      <c r="L75" s="10">
        <f t="shared" si="32"/>
        <v>0</v>
      </c>
    </row>
    <row r="76" spans="1:12" x14ac:dyDescent="0.35">
      <c r="A76" s="79" t="s">
        <v>92</v>
      </c>
      <c r="B76" s="80"/>
      <c r="C76" s="81"/>
      <c r="D76" s="1" t="s">
        <v>91</v>
      </c>
      <c r="E76" s="7">
        <f>E75</f>
        <v>3.5</v>
      </c>
      <c r="F76" s="7" t="s">
        <v>91</v>
      </c>
      <c r="G76" s="7" t="s">
        <v>91</v>
      </c>
      <c r="H76" s="12">
        <f t="shared" ref="H76:H77" si="33">SUM(I76:J76)</f>
        <v>45</v>
      </c>
      <c r="I76" s="7">
        <v>0</v>
      </c>
      <c r="J76" s="12" cm="1">
        <f t="array" ref="J76">SUMPRODUCT(ROUND(IF(IF(J73:J74&gt;0,E73:E74/(J73:J74/H73:H74*D73:D74),0)*J73:J74&gt;J73:J74,J73:J74,IF(J73:J74&gt;0,E73:E74/(J73:J74/H73:H74*D73:D74),0)*J73:J74),0))</f>
        <v>45</v>
      </c>
      <c r="K76" s="12" cm="1">
        <f t="array" ref="K76">SUMPRODUCT(ROUND(IF(K73:K74&gt;0,E73:E74/D73:D74,0)*K73:K74,0))</f>
        <v>3</v>
      </c>
      <c r="L76" s="7">
        <f t="shared" ref="L76" si="34">SUMIF($E73:$E74,"&gt;0",L73:L74)</f>
        <v>0</v>
      </c>
    </row>
    <row r="77" spans="1:12" x14ac:dyDescent="0.35">
      <c r="A77" s="79" t="s">
        <v>93</v>
      </c>
      <c r="B77" s="80"/>
      <c r="C77" s="81"/>
      <c r="D77" s="7">
        <f>SUMIF(G73:G74,"f",D73:D74)</f>
        <v>6.5</v>
      </c>
      <c r="E77" s="7">
        <f>SUMIF(G73:G74,"f",E73:E74)</f>
        <v>3.5</v>
      </c>
      <c r="F77" s="7" t="s">
        <v>91</v>
      </c>
      <c r="G77" s="7" t="s">
        <v>91</v>
      </c>
      <c r="H77" s="7">
        <f t="shared" si="33"/>
        <v>90</v>
      </c>
      <c r="I77" s="7">
        <f t="shared" ref="I77:J77" si="35">SUMIF($G73:$G74,"f",I73:I74)</f>
        <v>30</v>
      </c>
      <c r="J77" s="7">
        <f t="shared" si="35"/>
        <v>60</v>
      </c>
      <c r="K77" s="7">
        <f>SUMIF($G73:$G74,"f",K73:K74)</f>
        <v>4</v>
      </c>
      <c r="L77" s="7">
        <f t="shared" ref="L77" si="36">SUMIF($G73:$G74,"f",L73:L74)</f>
        <v>0</v>
      </c>
    </row>
    <row r="78" spans="1:12" x14ac:dyDescent="0.35">
      <c r="A78" s="82" t="s">
        <v>134</v>
      </c>
      <c r="B78" s="83"/>
      <c r="C78" s="86"/>
      <c r="D78" s="10">
        <f>D61+D69+D75</f>
        <v>30</v>
      </c>
      <c r="E78" s="10">
        <f t="shared" ref="E78:L78" si="37">E61+E69+E75</f>
        <v>11</v>
      </c>
      <c r="F78" s="10" t="s">
        <v>91</v>
      </c>
      <c r="G78" s="10" t="s">
        <v>91</v>
      </c>
      <c r="H78" s="10">
        <f t="shared" si="37"/>
        <v>405</v>
      </c>
      <c r="I78" s="10">
        <f t="shared" si="37"/>
        <v>165</v>
      </c>
      <c r="J78" s="10">
        <f t="shared" si="37"/>
        <v>240</v>
      </c>
      <c r="K78" s="10">
        <f t="shared" si="37"/>
        <v>17</v>
      </c>
      <c r="L78" s="10">
        <f t="shared" si="37"/>
        <v>0</v>
      </c>
    </row>
    <row r="79" spans="1:12" x14ac:dyDescent="0.35">
      <c r="A79" s="82" t="s">
        <v>135</v>
      </c>
      <c r="B79" s="83"/>
      <c r="C79" s="86"/>
      <c r="D79" s="10">
        <f>D53+D78</f>
        <v>60</v>
      </c>
      <c r="E79" s="10">
        <f t="shared" ref="E79:L79" si="38">E53+E78</f>
        <v>21.5</v>
      </c>
      <c r="F79" s="10" t="s">
        <v>91</v>
      </c>
      <c r="G79" s="10" t="s">
        <v>91</v>
      </c>
      <c r="H79" s="10">
        <f t="shared" si="38"/>
        <v>837</v>
      </c>
      <c r="I79" s="10">
        <f t="shared" si="38"/>
        <v>342</v>
      </c>
      <c r="J79" s="10">
        <f t="shared" si="38"/>
        <v>495</v>
      </c>
      <c r="K79" s="10">
        <f t="shared" si="38"/>
        <v>39</v>
      </c>
      <c r="L79" s="10">
        <f t="shared" si="38"/>
        <v>0</v>
      </c>
    </row>
    <row r="80" spans="1:12" x14ac:dyDescent="0.35">
      <c r="A80" s="4"/>
      <c r="B80" s="4"/>
      <c r="C80" s="4"/>
      <c r="D80" s="3"/>
      <c r="E80" s="3"/>
      <c r="F80" s="3"/>
      <c r="G80" s="3"/>
      <c r="H80" s="3"/>
      <c r="I80" s="3"/>
      <c r="J80" s="3"/>
      <c r="K80" s="3"/>
      <c r="L80" s="3"/>
    </row>
    <row r="81" spans="1:12" x14ac:dyDescent="0.35">
      <c r="A81" s="4" t="s">
        <v>17</v>
      </c>
    </row>
    <row r="82" spans="1:12" ht="72" customHeight="1" x14ac:dyDescent="0.35">
      <c r="A82" s="96" t="s">
        <v>78</v>
      </c>
      <c r="B82" s="96" t="s">
        <v>79</v>
      </c>
      <c r="C82" s="98" t="s">
        <v>80</v>
      </c>
      <c r="D82" s="98" t="s">
        <v>81</v>
      </c>
      <c r="E82" s="100" t="s">
        <v>82</v>
      </c>
      <c r="F82" s="98" t="s">
        <v>83</v>
      </c>
      <c r="G82" s="100" t="s">
        <v>84</v>
      </c>
      <c r="H82" s="102" t="s">
        <v>85</v>
      </c>
      <c r="I82" s="103"/>
      <c r="J82" s="103"/>
      <c r="K82" s="104"/>
      <c r="L82" s="98" t="s">
        <v>146</v>
      </c>
    </row>
    <row r="83" spans="1:12" ht="72" customHeight="1" x14ac:dyDescent="0.35">
      <c r="A83" s="97"/>
      <c r="B83" s="97"/>
      <c r="C83" s="99"/>
      <c r="D83" s="99"/>
      <c r="E83" s="101"/>
      <c r="F83" s="99"/>
      <c r="G83" s="101"/>
      <c r="H83" s="5" t="s">
        <v>2</v>
      </c>
      <c r="I83" s="6" t="s">
        <v>3</v>
      </c>
      <c r="J83" s="6" t="s">
        <v>4</v>
      </c>
      <c r="K83" s="6" t="s">
        <v>121</v>
      </c>
      <c r="L83" s="99"/>
    </row>
    <row r="84" spans="1:12" x14ac:dyDescent="0.35">
      <c r="A84" s="82" t="s">
        <v>86</v>
      </c>
      <c r="B84" s="83"/>
      <c r="C84" s="83"/>
      <c r="D84" s="83"/>
      <c r="E84" s="83"/>
      <c r="F84" s="83"/>
      <c r="G84" s="83"/>
      <c r="H84" s="83"/>
      <c r="I84" s="83"/>
      <c r="J84" s="83"/>
      <c r="K84" s="83"/>
      <c r="L84" s="83"/>
    </row>
    <row r="85" spans="1:12" x14ac:dyDescent="0.35">
      <c r="A85" s="82" t="s">
        <v>87</v>
      </c>
      <c r="B85" s="83"/>
      <c r="C85" s="83"/>
      <c r="D85" s="83"/>
      <c r="E85" s="83"/>
      <c r="F85" s="83"/>
      <c r="G85" s="83"/>
      <c r="H85" s="87"/>
      <c r="I85" s="87"/>
      <c r="J85" s="87"/>
      <c r="K85" s="87"/>
      <c r="L85" s="87"/>
    </row>
    <row r="86" spans="1:12" x14ac:dyDescent="0.35">
      <c r="A86" s="7">
        <v>1</v>
      </c>
      <c r="B86" s="8" t="s">
        <v>18</v>
      </c>
      <c r="C86" s="9" t="s">
        <v>162</v>
      </c>
      <c r="D86" s="9">
        <v>2</v>
      </c>
      <c r="E86" s="7">
        <v>0</v>
      </c>
      <c r="F86" s="9" t="s">
        <v>122</v>
      </c>
      <c r="G86" s="7" t="s">
        <v>88</v>
      </c>
      <c r="H86" s="7">
        <f t="shared" ref="H86:H87" si="39">I86+J86</f>
        <v>30</v>
      </c>
      <c r="I86" s="9">
        <v>0</v>
      </c>
      <c r="J86" s="9">
        <v>30</v>
      </c>
      <c r="K86" s="9">
        <v>1</v>
      </c>
      <c r="L86" s="7">
        <v>0</v>
      </c>
    </row>
    <row r="87" spans="1:12" x14ac:dyDescent="0.35">
      <c r="A87" s="7">
        <v>2</v>
      </c>
      <c r="B87" s="8" t="s">
        <v>39</v>
      </c>
      <c r="C87" s="9" t="s">
        <v>162</v>
      </c>
      <c r="D87" s="9">
        <v>0</v>
      </c>
      <c r="E87" s="7">
        <v>0</v>
      </c>
      <c r="F87" s="9" t="s">
        <v>122</v>
      </c>
      <c r="G87" s="7" t="s">
        <v>89</v>
      </c>
      <c r="H87" s="7">
        <f t="shared" si="39"/>
        <v>30</v>
      </c>
      <c r="I87" s="9">
        <v>0</v>
      </c>
      <c r="J87" s="9">
        <v>30</v>
      </c>
      <c r="K87" s="9">
        <v>0</v>
      </c>
      <c r="L87" s="7">
        <v>0</v>
      </c>
    </row>
    <row r="88" spans="1:12" x14ac:dyDescent="0.35">
      <c r="A88" s="92" t="s">
        <v>90</v>
      </c>
      <c r="B88" s="93"/>
      <c r="C88" s="94"/>
      <c r="D88" s="10">
        <f>SUM(D86:D87)</f>
        <v>2</v>
      </c>
      <c r="E88" s="10">
        <f>SUM(E86:E87)</f>
        <v>0</v>
      </c>
      <c r="F88" s="10" t="s">
        <v>91</v>
      </c>
      <c r="G88" s="10" t="s">
        <v>91</v>
      </c>
      <c r="H88" s="10">
        <f>SUM(I88:J88)</f>
        <v>60</v>
      </c>
      <c r="I88" s="10">
        <f t="shared" ref="I88:L88" si="40">SUM(I86:I87)</f>
        <v>0</v>
      </c>
      <c r="J88" s="10">
        <f t="shared" si="40"/>
        <v>60</v>
      </c>
      <c r="K88" s="10">
        <f t="shared" si="40"/>
        <v>1</v>
      </c>
      <c r="L88" s="10">
        <f t="shared" si="40"/>
        <v>0</v>
      </c>
    </row>
    <row r="89" spans="1:12" x14ac:dyDescent="0.35">
      <c r="A89" s="79" t="s">
        <v>92</v>
      </c>
      <c r="B89" s="80"/>
      <c r="C89" s="81"/>
      <c r="D89" s="1" t="s">
        <v>91</v>
      </c>
      <c r="E89" s="7">
        <f>E88</f>
        <v>0</v>
      </c>
      <c r="F89" s="7" t="s">
        <v>91</v>
      </c>
      <c r="G89" s="7" t="s">
        <v>91</v>
      </c>
      <c r="H89" s="12">
        <f t="shared" ref="H89:H90" si="41">SUM(I89:J89)</f>
        <v>0</v>
      </c>
      <c r="I89" s="7">
        <v>0</v>
      </c>
      <c r="J89" s="12">
        <v>0</v>
      </c>
      <c r="K89" s="12" cm="1">
        <f t="array" ref="K89">SUMPRODUCT(ROUND(IF(K86:K87&gt;0,E86:E87/D86:D87,0)*K86:K87,0))</f>
        <v>0</v>
      </c>
      <c r="L89" s="7">
        <f t="shared" ref="L89" si="42">SUMIF($E86:$E87,"&gt;0",L86:L87)</f>
        <v>0</v>
      </c>
    </row>
    <row r="90" spans="1:12" x14ac:dyDescent="0.35">
      <c r="A90" s="79" t="s">
        <v>93</v>
      </c>
      <c r="B90" s="80"/>
      <c r="C90" s="81"/>
      <c r="D90" s="7">
        <f>SUMIF(G86:G87,"f",D86:D87)</f>
        <v>2</v>
      </c>
      <c r="E90" s="7">
        <f>SUMIF(G86:G87,"f",E86:E87)</f>
        <v>0</v>
      </c>
      <c r="F90" s="7" t="s">
        <v>91</v>
      </c>
      <c r="G90" s="7" t="s">
        <v>91</v>
      </c>
      <c r="H90" s="7">
        <f t="shared" si="41"/>
        <v>30</v>
      </c>
      <c r="I90" s="7">
        <f t="shared" ref="I90:J90" si="43">SUMIF($G86:$G87,"f",I86:I87)</f>
        <v>0</v>
      </c>
      <c r="J90" s="7">
        <f t="shared" si="43"/>
        <v>30</v>
      </c>
      <c r="K90" s="7">
        <f>SUMIF($G86:$G87,"f",K86:K87)</f>
        <v>1</v>
      </c>
      <c r="L90" s="7">
        <f t="shared" ref="L90" si="44">SUMIF($G86:$G87,"f",L86:L87)</f>
        <v>0</v>
      </c>
    </row>
    <row r="91" spans="1:12" x14ac:dyDescent="0.35">
      <c r="A91" s="82" t="s">
        <v>95</v>
      </c>
      <c r="B91" s="83"/>
      <c r="C91" s="83"/>
      <c r="D91" s="83"/>
      <c r="E91" s="83"/>
      <c r="F91" s="83"/>
      <c r="G91" s="83"/>
      <c r="H91" s="83"/>
      <c r="I91" s="83"/>
      <c r="J91" s="83"/>
      <c r="K91" s="83"/>
      <c r="L91" s="83"/>
    </row>
    <row r="92" spans="1:12" x14ac:dyDescent="0.35">
      <c r="A92" s="7">
        <v>1</v>
      </c>
      <c r="B92" s="11" t="s">
        <v>53</v>
      </c>
      <c r="C92" s="9" t="s">
        <v>162</v>
      </c>
      <c r="D92" s="7">
        <v>4.5</v>
      </c>
      <c r="E92" s="7">
        <v>1</v>
      </c>
      <c r="F92" s="7" t="s">
        <v>123</v>
      </c>
      <c r="G92" s="9" t="s">
        <v>89</v>
      </c>
      <c r="H92" s="9">
        <f>I92+J92</f>
        <v>60</v>
      </c>
      <c r="I92" s="9">
        <v>30</v>
      </c>
      <c r="J92" s="9">
        <v>30</v>
      </c>
      <c r="K92" s="9">
        <v>4</v>
      </c>
      <c r="L92" s="7">
        <v>0</v>
      </c>
    </row>
    <row r="93" spans="1:12" x14ac:dyDescent="0.35">
      <c r="A93" s="7">
        <v>2</v>
      </c>
      <c r="B93" s="11" t="s">
        <v>40</v>
      </c>
      <c r="C93" s="9" t="s">
        <v>162</v>
      </c>
      <c r="D93" s="7">
        <v>6.5</v>
      </c>
      <c r="E93" s="7">
        <v>1.5</v>
      </c>
      <c r="F93" s="7" t="s">
        <v>123</v>
      </c>
      <c r="G93" s="9" t="s">
        <v>89</v>
      </c>
      <c r="H93" s="9">
        <f t="shared" ref="H93" si="45">I93+J93</f>
        <v>90</v>
      </c>
      <c r="I93" s="9">
        <v>45</v>
      </c>
      <c r="J93" s="9">
        <v>45</v>
      </c>
      <c r="K93" s="9">
        <v>4</v>
      </c>
      <c r="L93" s="7">
        <v>0</v>
      </c>
    </row>
    <row r="94" spans="1:12" x14ac:dyDescent="0.35">
      <c r="A94" s="7">
        <v>3</v>
      </c>
      <c r="B94" s="15" t="s">
        <v>52</v>
      </c>
      <c r="C94" s="9" t="s">
        <v>162</v>
      </c>
      <c r="D94" s="7">
        <v>4.5</v>
      </c>
      <c r="E94" s="7">
        <v>1</v>
      </c>
      <c r="F94" s="7" t="s">
        <v>123</v>
      </c>
      <c r="G94" s="9" t="s">
        <v>89</v>
      </c>
      <c r="H94" s="9">
        <f>I94+J94</f>
        <v>60</v>
      </c>
      <c r="I94" s="9">
        <v>30</v>
      </c>
      <c r="J94" s="9">
        <v>30</v>
      </c>
      <c r="K94" s="9">
        <v>4</v>
      </c>
      <c r="L94" s="7">
        <v>0</v>
      </c>
    </row>
    <row r="95" spans="1:12" x14ac:dyDescent="0.35">
      <c r="A95" s="7">
        <v>4</v>
      </c>
      <c r="B95" s="16" t="s">
        <v>76</v>
      </c>
      <c r="C95" s="9" t="s">
        <v>162</v>
      </c>
      <c r="D95" s="7">
        <v>4.5</v>
      </c>
      <c r="E95" s="7">
        <v>3</v>
      </c>
      <c r="F95" s="9" t="s">
        <v>122</v>
      </c>
      <c r="G95" s="9" t="s">
        <v>89</v>
      </c>
      <c r="H95" s="9">
        <f>I95+J95</f>
        <v>60</v>
      </c>
      <c r="I95" s="9">
        <v>15</v>
      </c>
      <c r="J95" s="9">
        <v>45</v>
      </c>
      <c r="K95" s="9">
        <v>2</v>
      </c>
      <c r="L95" s="7">
        <v>0</v>
      </c>
    </row>
    <row r="96" spans="1:12" x14ac:dyDescent="0.35">
      <c r="A96" s="82" t="s">
        <v>90</v>
      </c>
      <c r="B96" s="83"/>
      <c r="C96" s="86"/>
      <c r="D96" s="10">
        <f>SUM(D92:D95)</f>
        <v>20</v>
      </c>
      <c r="E96" s="10">
        <f>SUM(E92:E95)</f>
        <v>6.5</v>
      </c>
      <c r="F96" s="10" t="s">
        <v>91</v>
      </c>
      <c r="G96" s="10" t="s">
        <v>91</v>
      </c>
      <c r="H96" s="10">
        <f>SUM(I96:J96)</f>
        <v>270</v>
      </c>
      <c r="I96" s="10">
        <f>SUM(I92:I95)</f>
        <v>120</v>
      </c>
      <c r="J96" s="10">
        <f>SUM(J92:J95)</f>
        <v>150</v>
      </c>
      <c r="K96" s="10">
        <f>SUM(K92:K95)</f>
        <v>14</v>
      </c>
      <c r="L96" s="10">
        <f t="shared" ref="L96" si="46">SUM(L92:L95)</f>
        <v>0</v>
      </c>
    </row>
    <row r="97" spans="1:12" x14ac:dyDescent="0.35">
      <c r="A97" s="79" t="s">
        <v>92</v>
      </c>
      <c r="B97" s="80"/>
      <c r="C97" s="81"/>
      <c r="D97" s="1" t="s">
        <v>91</v>
      </c>
      <c r="E97" s="7">
        <f>E96</f>
        <v>6.5</v>
      </c>
      <c r="F97" s="7" t="s">
        <v>91</v>
      </c>
      <c r="G97" s="7" t="s">
        <v>91</v>
      </c>
      <c r="H97" s="12">
        <f t="shared" ref="H97" si="47">SUM(I97:J97)</f>
        <v>87</v>
      </c>
      <c r="I97" s="7">
        <v>0</v>
      </c>
      <c r="J97" s="12" cm="1">
        <f t="array" ref="J97">SUMPRODUCT(ROUND(IF(IF(J92:J95&gt;0,E92:E95/(J92:J95/H92:H95*D92:D95),0)*J92:J95&gt;J92:J95,J92:J95,IF(J92:J95&gt;0,E92:E95/(J92:J95/H92:H95*D92:D95),0)*J92:J95),0))</f>
        <v>87</v>
      </c>
      <c r="K97" s="12" cm="1">
        <f t="array" ref="K97">SUMPRODUCT(ROUND(IF(K92:K95&gt;0,E92:E95/D92:D95,0)*K92:K95,0))</f>
        <v>4</v>
      </c>
      <c r="L97" s="7">
        <f>SUMIF($E92:$E95,"&gt;0",L92:L95)</f>
        <v>0</v>
      </c>
    </row>
    <row r="98" spans="1:12" x14ac:dyDescent="0.35">
      <c r="A98" s="79" t="s">
        <v>93</v>
      </c>
      <c r="B98" s="80"/>
      <c r="C98" s="81"/>
      <c r="D98" s="7">
        <f>SUMIF(G92:G95,"f",D92:D95)</f>
        <v>0</v>
      </c>
      <c r="E98" s="7">
        <f>SUMIF(G92:G95,"f",E92:E95)</f>
        <v>0</v>
      </c>
      <c r="F98" s="7" t="s">
        <v>91</v>
      </c>
      <c r="G98" s="7" t="s">
        <v>91</v>
      </c>
      <c r="H98" s="7">
        <f t="shared" ref="H98:J98" si="48">SUMIF($G92:$G95,"f",H92:H95)</f>
        <v>0</v>
      </c>
      <c r="I98" s="7">
        <f t="shared" si="48"/>
        <v>0</v>
      </c>
      <c r="J98" s="7">
        <f t="shared" si="48"/>
        <v>0</v>
      </c>
      <c r="K98" s="7">
        <f>SUMIF($G92:$G95,"f",K92:K95)</f>
        <v>0</v>
      </c>
      <c r="L98" s="7">
        <f>SUMIF($G92:$G95,"f",L92:L95)</f>
        <v>0</v>
      </c>
    </row>
    <row r="99" spans="1:12" x14ac:dyDescent="0.35">
      <c r="A99" s="82" t="s">
        <v>96</v>
      </c>
      <c r="B99" s="83"/>
      <c r="C99" s="83"/>
      <c r="D99" s="83"/>
      <c r="E99" s="83"/>
      <c r="F99" s="83"/>
      <c r="G99" s="83"/>
      <c r="H99" s="83"/>
      <c r="I99" s="87"/>
      <c r="J99" s="87"/>
      <c r="K99" s="87"/>
      <c r="L99" s="83"/>
    </row>
    <row r="100" spans="1:12" x14ac:dyDescent="0.35">
      <c r="A100" s="7">
        <v>1</v>
      </c>
      <c r="B100" s="11" t="s">
        <v>22</v>
      </c>
      <c r="C100" s="9" t="s">
        <v>162</v>
      </c>
      <c r="D100" s="7">
        <v>4.5</v>
      </c>
      <c r="E100" s="7">
        <v>2</v>
      </c>
      <c r="F100" s="9" t="s">
        <v>122</v>
      </c>
      <c r="G100" s="7" t="s">
        <v>88</v>
      </c>
      <c r="H100" s="7">
        <f>I100+J100</f>
        <v>60</v>
      </c>
      <c r="I100" s="9">
        <v>30</v>
      </c>
      <c r="J100" s="9">
        <v>30</v>
      </c>
      <c r="K100" s="9">
        <v>2</v>
      </c>
      <c r="L100" s="7">
        <v>0</v>
      </c>
    </row>
    <row r="101" spans="1:12" x14ac:dyDescent="0.35">
      <c r="A101" s="7">
        <v>2</v>
      </c>
      <c r="B101" s="15" t="s">
        <v>33</v>
      </c>
      <c r="C101" s="9" t="s">
        <v>162</v>
      </c>
      <c r="D101" s="7">
        <v>3.5</v>
      </c>
      <c r="E101" s="7">
        <v>2</v>
      </c>
      <c r="F101" s="9" t="s">
        <v>122</v>
      </c>
      <c r="G101" s="7" t="s">
        <v>88</v>
      </c>
      <c r="H101" s="7">
        <f>I101+J101</f>
        <v>45</v>
      </c>
      <c r="I101" s="9">
        <v>15</v>
      </c>
      <c r="J101" s="9">
        <v>30</v>
      </c>
      <c r="K101" s="9">
        <v>2</v>
      </c>
      <c r="L101" s="7">
        <v>0</v>
      </c>
    </row>
    <row r="102" spans="1:12" x14ac:dyDescent="0.35">
      <c r="A102" s="92" t="s">
        <v>90</v>
      </c>
      <c r="B102" s="93"/>
      <c r="C102" s="94"/>
      <c r="D102" s="10">
        <f>SUM(D100:D101)</f>
        <v>8</v>
      </c>
      <c r="E102" s="10">
        <f>SUM(E100:E101)</f>
        <v>4</v>
      </c>
      <c r="F102" s="10" t="s">
        <v>91</v>
      </c>
      <c r="G102" s="10" t="s">
        <v>91</v>
      </c>
      <c r="H102" s="10">
        <f>SUM(I102:J102)</f>
        <v>105</v>
      </c>
      <c r="I102" s="10">
        <f t="shared" ref="I102:L102" si="49">SUM(I100:I101)</f>
        <v>45</v>
      </c>
      <c r="J102" s="10">
        <f t="shared" si="49"/>
        <v>60</v>
      </c>
      <c r="K102" s="10">
        <f t="shared" si="49"/>
        <v>4</v>
      </c>
      <c r="L102" s="10">
        <f t="shared" si="49"/>
        <v>0</v>
      </c>
    </row>
    <row r="103" spans="1:12" x14ac:dyDescent="0.35">
      <c r="A103" s="79" t="s">
        <v>92</v>
      </c>
      <c r="B103" s="80"/>
      <c r="C103" s="81"/>
      <c r="D103" s="1" t="s">
        <v>91</v>
      </c>
      <c r="E103" s="7">
        <f>E102</f>
        <v>4</v>
      </c>
      <c r="F103" s="7" t="s">
        <v>91</v>
      </c>
      <c r="G103" s="7" t="s">
        <v>91</v>
      </c>
      <c r="H103" s="12">
        <f t="shared" ref="H103:H104" si="50">SUM(I103:J103)</f>
        <v>53</v>
      </c>
      <c r="I103" s="7">
        <v>0</v>
      </c>
      <c r="J103" s="12" cm="1">
        <f t="array" ref="J103">SUMPRODUCT(ROUND(IF(IF(J100:J101&gt;0,E100:E101/(J100:J101/H100:H101*D100:D101),0)*J100:J101&gt;J100:J101,J100:J101,IF(J100:J101&gt;0,E100:E101/(J100:J101/H100:H101*D100:D101),0)*J100:J101),0))</f>
        <v>53</v>
      </c>
      <c r="K103" s="12" cm="1">
        <f t="array" ref="K103">SUMPRODUCT(ROUND(IF(K100:K101&gt;0,E100:E101/D100:D101,0)*K100:K101,0))</f>
        <v>2</v>
      </c>
      <c r="L103" s="7">
        <f t="shared" ref="L103" si="51">SUMIF($E100:$E101,"&gt;0",L100:L101)</f>
        <v>0</v>
      </c>
    </row>
    <row r="104" spans="1:12" x14ac:dyDescent="0.35">
      <c r="A104" s="79" t="s">
        <v>93</v>
      </c>
      <c r="B104" s="80"/>
      <c r="C104" s="81"/>
      <c r="D104" s="7">
        <f>SUMIF(G100:G101,"f",D100:D101)</f>
        <v>8</v>
      </c>
      <c r="E104" s="7">
        <f>SUMIF(G100:G101,"f",E100:E101)</f>
        <v>4</v>
      </c>
      <c r="F104" s="7" t="s">
        <v>91</v>
      </c>
      <c r="G104" s="7" t="s">
        <v>91</v>
      </c>
      <c r="H104" s="7">
        <f t="shared" si="50"/>
        <v>105</v>
      </c>
      <c r="I104" s="7">
        <f t="shared" ref="I104:J104" si="52">SUMIF($G100:$G101,"f",I100:I101)</f>
        <v>45</v>
      </c>
      <c r="J104" s="7">
        <f t="shared" si="52"/>
        <v>60</v>
      </c>
      <c r="K104" s="7">
        <f>SUMIF($G100:$G101,"f",K100:K101)</f>
        <v>4</v>
      </c>
      <c r="L104" s="7">
        <f t="shared" ref="L104" si="53">SUMIF($G100:$G101,"f",L100:L101)</f>
        <v>0</v>
      </c>
    </row>
    <row r="105" spans="1:12" x14ac:dyDescent="0.35">
      <c r="A105" s="82" t="s">
        <v>136</v>
      </c>
      <c r="B105" s="83"/>
      <c r="C105" s="86"/>
      <c r="D105" s="10">
        <f>D88+D96+D102</f>
        <v>30</v>
      </c>
      <c r="E105" s="10">
        <f t="shared" ref="E105:L105" si="54">E88+E96+E102</f>
        <v>10.5</v>
      </c>
      <c r="F105" s="10" t="s">
        <v>91</v>
      </c>
      <c r="G105" s="10" t="s">
        <v>91</v>
      </c>
      <c r="H105" s="10">
        <f t="shared" si="54"/>
        <v>435</v>
      </c>
      <c r="I105" s="10">
        <f t="shared" si="54"/>
        <v>165</v>
      </c>
      <c r="J105" s="10">
        <f t="shared" si="54"/>
        <v>270</v>
      </c>
      <c r="K105" s="10">
        <f t="shared" si="54"/>
        <v>19</v>
      </c>
      <c r="L105" s="10">
        <f t="shared" si="54"/>
        <v>0</v>
      </c>
    </row>
    <row r="107" spans="1:12" x14ac:dyDescent="0.35">
      <c r="A107" s="4" t="s">
        <v>23</v>
      </c>
    </row>
    <row r="108" spans="1:12" ht="72" customHeight="1" x14ac:dyDescent="0.35">
      <c r="A108" s="96" t="s">
        <v>78</v>
      </c>
      <c r="B108" s="96" t="s">
        <v>79</v>
      </c>
      <c r="C108" s="98" t="s">
        <v>80</v>
      </c>
      <c r="D108" s="98" t="s">
        <v>81</v>
      </c>
      <c r="E108" s="100" t="s">
        <v>82</v>
      </c>
      <c r="F108" s="98" t="s">
        <v>83</v>
      </c>
      <c r="G108" s="100" t="s">
        <v>84</v>
      </c>
      <c r="H108" s="102" t="s">
        <v>85</v>
      </c>
      <c r="I108" s="103"/>
      <c r="J108" s="103"/>
      <c r="K108" s="104"/>
      <c r="L108" s="98" t="s">
        <v>146</v>
      </c>
    </row>
    <row r="109" spans="1:12" ht="72" customHeight="1" x14ac:dyDescent="0.35">
      <c r="A109" s="97"/>
      <c r="B109" s="97"/>
      <c r="C109" s="99"/>
      <c r="D109" s="99"/>
      <c r="E109" s="101"/>
      <c r="F109" s="99"/>
      <c r="G109" s="101"/>
      <c r="H109" s="5" t="s">
        <v>2</v>
      </c>
      <c r="I109" s="6" t="s">
        <v>3</v>
      </c>
      <c r="J109" s="6" t="s">
        <v>4</v>
      </c>
      <c r="K109" s="6" t="s">
        <v>121</v>
      </c>
      <c r="L109" s="99"/>
    </row>
    <row r="110" spans="1:12" x14ac:dyDescent="0.35">
      <c r="A110" s="82" t="s">
        <v>86</v>
      </c>
      <c r="B110" s="83"/>
      <c r="C110" s="83"/>
      <c r="D110" s="83"/>
      <c r="E110" s="83"/>
      <c r="F110" s="83"/>
      <c r="G110" s="83"/>
      <c r="H110" s="83"/>
      <c r="I110" s="83"/>
      <c r="J110" s="83"/>
      <c r="K110" s="83"/>
      <c r="L110" s="83"/>
    </row>
    <row r="111" spans="1:12" x14ac:dyDescent="0.35">
      <c r="A111" s="82" t="s">
        <v>87</v>
      </c>
      <c r="B111" s="83"/>
      <c r="C111" s="83"/>
      <c r="D111" s="83"/>
      <c r="E111" s="83"/>
      <c r="F111" s="83"/>
      <c r="G111" s="83"/>
      <c r="H111" s="87"/>
      <c r="I111" s="87"/>
      <c r="J111" s="87"/>
      <c r="K111" s="87"/>
      <c r="L111" s="87"/>
    </row>
    <row r="112" spans="1:12" x14ac:dyDescent="0.35">
      <c r="A112" s="7">
        <v>1</v>
      </c>
      <c r="B112" s="8" t="s">
        <v>24</v>
      </c>
      <c r="C112" s="9" t="s">
        <v>163</v>
      </c>
      <c r="D112" s="9">
        <v>2</v>
      </c>
      <c r="E112" s="7">
        <v>0</v>
      </c>
      <c r="F112" s="9" t="s">
        <v>122</v>
      </c>
      <c r="G112" s="7" t="s">
        <v>88</v>
      </c>
      <c r="H112" s="7">
        <f t="shared" ref="H112:H113" si="55">I112+J112</f>
        <v>30</v>
      </c>
      <c r="I112" s="9">
        <v>0</v>
      </c>
      <c r="J112" s="9">
        <v>30</v>
      </c>
      <c r="K112" s="9">
        <v>1</v>
      </c>
      <c r="L112" s="7">
        <v>0</v>
      </c>
    </row>
    <row r="113" spans="1:12" x14ac:dyDescent="0.35">
      <c r="A113" s="7">
        <v>2</v>
      </c>
      <c r="B113" s="8" t="s">
        <v>25</v>
      </c>
      <c r="C113" s="9" t="s">
        <v>163</v>
      </c>
      <c r="D113" s="9">
        <v>0</v>
      </c>
      <c r="E113" s="7">
        <v>0</v>
      </c>
      <c r="F113" s="9" t="s">
        <v>122</v>
      </c>
      <c r="G113" s="7" t="s">
        <v>89</v>
      </c>
      <c r="H113" s="7">
        <f t="shared" si="55"/>
        <v>30</v>
      </c>
      <c r="I113" s="9">
        <v>0</v>
      </c>
      <c r="J113" s="9">
        <v>30</v>
      </c>
      <c r="K113" s="9">
        <v>0</v>
      </c>
      <c r="L113" s="7">
        <v>0</v>
      </c>
    </row>
    <row r="114" spans="1:12" x14ac:dyDescent="0.35">
      <c r="A114" s="92" t="s">
        <v>90</v>
      </c>
      <c r="B114" s="93"/>
      <c r="C114" s="94"/>
      <c r="D114" s="10">
        <f>SUM(D112:D113)</f>
        <v>2</v>
      </c>
      <c r="E114" s="10">
        <f>SUM(E112:E113)</f>
        <v>0</v>
      </c>
      <c r="F114" s="10" t="s">
        <v>91</v>
      </c>
      <c r="G114" s="10" t="s">
        <v>91</v>
      </c>
      <c r="H114" s="10">
        <f>SUM(I114:J114)</f>
        <v>60</v>
      </c>
      <c r="I114" s="10">
        <f t="shared" ref="I114:L114" si="56">SUM(I112:I113)</f>
        <v>0</v>
      </c>
      <c r="J114" s="10">
        <f t="shared" si="56"/>
        <v>60</v>
      </c>
      <c r="K114" s="10">
        <f t="shared" si="56"/>
        <v>1</v>
      </c>
      <c r="L114" s="10">
        <f t="shared" si="56"/>
        <v>0</v>
      </c>
    </row>
    <row r="115" spans="1:12" x14ac:dyDescent="0.35">
      <c r="A115" s="79" t="s">
        <v>92</v>
      </c>
      <c r="B115" s="80"/>
      <c r="C115" s="81"/>
      <c r="D115" s="1" t="s">
        <v>91</v>
      </c>
      <c r="E115" s="7">
        <f>E114</f>
        <v>0</v>
      </c>
      <c r="F115" s="7" t="s">
        <v>91</v>
      </c>
      <c r="G115" s="7" t="s">
        <v>91</v>
      </c>
      <c r="H115" s="12">
        <f t="shared" ref="H115:H116" si="57">SUM(I115:J115)</f>
        <v>0</v>
      </c>
      <c r="I115" s="7">
        <v>0</v>
      </c>
      <c r="J115" s="12">
        <v>0</v>
      </c>
      <c r="K115" s="12" cm="1">
        <f t="array" ref="K115">SUMPRODUCT(ROUND(IF(K112:K113&gt;0,E112:E113/D112:D113,0)*K112:K113,0))</f>
        <v>0</v>
      </c>
      <c r="L115" s="7">
        <f t="shared" ref="L115" si="58">SUMIF($E112:$E113,"&gt;0",L112:L113)</f>
        <v>0</v>
      </c>
    </row>
    <row r="116" spans="1:12" x14ac:dyDescent="0.35">
      <c r="A116" s="79" t="s">
        <v>93</v>
      </c>
      <c r="B116" s="80"/>
      <c r="C116" s="81"/>
      <c r="D116" s="7">
        <f>SUMIF(G112:G113,"f",D112:D113)</f>
        <v>2</v>
      </c>
      <c r="E116" s="7">
        <f>SUMIF(G112:G113,"f",E112:E113)</f>
        <v>0</v>
      </c>
      <c r="F116" s="7" t="s">
        <v>91</v>
      </c>
      <c r="G116" s="7" t="s">
        <v>91</v>
      </c>
      <c r="H116" s="7">
        <f t="shared" si="57"/>
        <v>30</v>
      </c>
      <c r="I116" s="7">
        <f t="shared" ref="I116:J116" si="59">SUMIF($G112:$G113,"f",I112:I113)</f>
        <v>0</v>
      </c>
      <c r="J116" s="7">
        <f t="shared" si="59"/>
        <v>30</v>
      </c>
      <c r="K116" s="7">
        <f>SUMIF($G112:$G113,"f",K112:K113)</f>
        <v>1</v>
      </c>
      <c r="L116" s="7">
        <f t="shared" ref="L116" si="60">SUMIF($G112:$G113,"f",L112:L113)</f>
        <v>0</v>
      </c>
    </row>
    <row r="117" spans="1:12" x14ac:dyDescent="0.35">
      <c r="A117" s="82" t="s">
        <v>95</v>
      </c>
      <c r="B117" s="83"/>
      <c r="C117" s="83"/>
      <c r="D117" s="83"/>
      <c r="E117" s="83"/>
      <c r="F117" s="83"/>
      <c r="G117" s="83"/>
      <c r="H117" s="83"/>
      <c r="I117" s="83"/>
      <c r="J117" s="83"/>
      <c r="K117" s="83"/>
      <c r="L117" s="83"/>
    </row>
    <row r="118" spans="1:12" x14ac:dyDescent="0.35">
      <c r="A118" s="7">
        <v>1</v>
      </c>
      <c r="B118" s="16" t="s">
        <v>42</v>
      </c>
      <c r="C118" s="9" t="s">
        <v>163</v>
      </c>
      <c r="D118" s="7">
        <v>5</v>
      </c>
      <c r="E118" s="7">
        <v>1.5</v>
      </c>
      <c r="F118" s="7" t="s">
        <v>123</v>
      </c>
      <c r="G118" s="9" t="s">
        <v>89</v>
      </c>
      <c r="H118" s="9">
        <f>I118+J118</f>
        <v>60</v>
      </c>
      <c r="I118" s="9">
        <v>30</v>
      </c>
      <c r="J118" s="9">
        <v>30</v>
      </c>
      <c r="K118" s="9">
        <v>4</v>
      </c>
      <c r="L118" s="7">
        <v>0</v>
      </c>
    </row>
    <row r="119" spans="1:12" x14ac:dyDescent="0.35">
      <c r="A119" s="7">
        <v>2</v>
      </c>
      <c r="B119" s="16" t="s">
        <v>77</v>
      </c>
      <c r="C119" s="9" t="s">
        <v>163</v>
      </c>
      <c r="D119" s="7">
        <v>4.5</v>
      </c>
      <c r="E119" s="7">
        <v>1</v>
      </c>
      <c r="F119" s="7" t="s">
        <v>123</v>
      </c>
      <c r="G119" s="9" t="s">
        <v>89</v>
      </c>
      <c r="H119" s="9">
        <f>I119+J119</f>
        <v>60</v>
      </c>
      <c r="I119" s="9">
        <v>30</v>
      </c>
      <c r="J119" s="9">
        <v>30</v>
      </c>
      <c r="K119" s="9">
        <v>4</v>
      </c>
      <c r="L119" s="7">
        <v>0</v>
      </c>
    </row>
    <row r="120" spans="1:12" x14ac:dyDescent="0.35">
      <c r="A120" s="82" t="s">
        <v>90</v>
      </c>
      <c r="B120" s="83"/>
      <c r="C120" s="86"/>
      <c r="D120" s="10">
        <f>SUM(D118:D119)</f>
        <v>9.5</v>
      </c>
      <c r="E120" s="10">
        <f>SUM(E118:E119)</f>
        <v>2.5</v>
      </c>
      <c r="F120" s="10" t="s">
        <v>91</v>
      </c>
      <c r="G120" s="10" t="s">
        <v>91</v>
      </c>
      <c r="H120" s="10">
        <f>SUM(H118:H119)</f>
        <v>120</v>
      </c>
      <c r="I120" s="10">
        <f>SUM(I118:I119)</f>
        <v>60</v>
      </c>
      <c r="J120" s="10">
        <f>SUM(J118:J119)</f>
        <v>60</v>
      </c>
      <c r="K120" s="10">
        <f>SUM(K118:K119)</f>
        <v>8</v>
      </c>
      <c r="L120" s="10">
        <f>SUM(L118:L119)</f>
        <v>0</v>
      </c>
    </row>
    <row r="121" spans="1:12" x14ac:dyDescent="0.35">
      <c r="A121" s="79" t="s">
        <v>92</v>
      </c>
      <c r="B121" s="80"/>
      <c r="C121" s="81"/>
      <c r="D121" s="1" t="s">
        <v>91</v>
      </c>
      <c r="E121" s="7">
        <f>E120</f>
        <v>2.5</v>
      </c>
      <c r="F121" s="7" t="s">
        <v>91</v>
      </c>
      <c r="G121" s="7" t="s">
        <v>91</v>
      </c>
      <c r="H121" s="12">
        <f>SUM(I121:J121)</f>
        <v>31</v>
      </c>
      <c r="I121" s="7">
        <v>0</v>
      </c>
      <c r="J121" s="12" cm="1">
        <f t="array" ref="J121">SUMPRODUCT(ROUND(IF(IF(J118:J119&gt;0,E118:E119/(J118:J119/H118:H119*D118:D119),0)*J118:J119&gt;J118:J119,J118:J119,IF(J118:J119&gt;0,E118:E119/(J118:J119/H118:H119*D118:D119),0)*J118:J119),0))</f>
        <v>31</v>
      </c>
      <c r="K121" s="12" cm="1">
        <f t="array" ref="K121">SUMPRODUCT(ROUND(IF(K118:K119&gt;0,E118:E119/D118:D119,0)*K118:K119,0))</f>
        <v>2</v>
      </c>
      <c r="L121" s="7">
        <f>SUMIF($E118:$E119,"&gt;0",L118:L119)</f>
        <v>0</v>
      </c>
    </row>
    <row r="122" spans="1:12" x14ac:dyDescent="0.35">
      <c r="A122" s="79" t="s">
        <v>93</v>
      </c>
      <c r="B122" s="80"/>
      <c r="C122" s="81"/>
      <c r="D122" s="7">
        <f>SUMIF(G118:G119,"f",D118:D119)</f>
        <v>0</v>
      </c>
      <c r="E122" s="7">
        <f>SUMIF(G118:G119,"f",E118:E119)</f>
        <v>0</v>
      </c>
      <c r="F122" s="7" t="s">
        <v>91</v>
      </c>
      <c r="G122" s="7" t="s">
        <v>91</v>
      </c>
      <c r="H122" s="7">
        <f>SUMIF($G118:$G119,"f",H118:H119)</f>
        <v>0</v>
      </c>
      <c r="I122" s="7">
        <f>SUMIF($G118:$G119,"f",I118:I119)</f>
        <v>0</v>
      </c>
      <c r="J122" s="7">
        <f>SUMIF($G118:$G119,"f",J118:J119)</f>
        <v>0</v>
      </c>
      <c r="K122" s="7">
        <f>SUMIF($G118:$G119,"f",K118:K119)</f>
        <v>0</v>
      </c>
      <c r="L122" s="7">
        <f>SUMIF($G118:$G119,"f",L118:L119)</f>
        <v>0</v>
      </c>
    </row>
    <row r="123" spans="1:12" x14ac:dyDescent="0.35">
      <c r="A123" s="82" t="s">
        <v>96</v>
      </c>
      <c r="B123" s="83"/>
      <c r="C123" s="83"/>
      <c r="D123" s="83"/>
      <c r="E123" s="83"/>
      <c r="F123" s="83"/>
      <c r="G123" s="83"/>
      <c r="H123" s="83"/>
      <c r="I123" s="87"/>
      <c r="J123" s="87"/>
      <c r="K123" s="87"/>
      <c r="L123" s="83"/>
    </row>
    <row r="124" spans="1:12" ht="29" x14ac:dyDescent="0.35">
      <c r="A124" s="7">
        <v>1</v>
      </c>
      <c r="B124" s="14" t="s">
        <v>71</v>
      </c>
      <c r="C124" s="9" t="s">
        <v>163</v>
      </c>
      <c r="D124" s="39">
        <v>6</v>
      </c>
      <c r="E124" s="7">
        <v>2</v>
      </c>
      <c r="F124" s="7" t="s">
        <v>123</v>
      </c>
      <c r="G124" s="7" t="s">
        <v>88</v>
      </c>
      <c r="H124" s="9">
        <f t="shared" ref="H124:H127" si="61">I124+J124</f>
        <v>75</v>
      </c>
      <c r="I124" s="7">
        <v>30</v>
      </c>
      <c r="J124" s="7">
        <v>45</v>
      </c>
      <c r="K124" s="7">
        <v>4</v>
      </c>
      <c r="L124" s="7">
        <v>0</v>
      </c>
    </row>
    <row r="125" spans="1:12" x14ac:dyDescent="0.35">
      <c r="A125" s="7">
        <v>2</v>
      </c>
      <c r="B125" s="11" t="s">
        <v>67</v>
      </c>
      <c r="C125" s="9" t="s">
        <v>163</v>
      </c>
      <c r="D125" s="7">
        <v>4.5</v>
      </c>
      <c r="E125" s="7">
        <v>2</v>
      </c>
      <c r="F125" s="9" t="s">
        <v>122</v>
      </c>
      <c r="G125" s="7" t="s">
        <v>88</v>
      </c>
      <c r="H125" s="9">
        <f>I125+J125</f>
        <v>60</v>
      </c>
      <c r="I125" s="9">
        <v>30</v>
      </c>
      <c r="J125" s="9">
        <v>30</v>
      </c>
      <c r="K125" s="9">
        <v>2</v>
      </c>
      <c r="L125" s="7">
        <v>0</v>
      </c>
    </row>
    <row r="126" spans="1:12" x14ac:dyDescent="0.35">
      <c r="A126" s="7">
        <v>3</v>
      </c>
      <c r="B126" s="15" t="s">
        <v>21</v>
      </c>
      <c r="C126" s="9" t="s">
        <v>163</v>
      </c>
      <c r="D126" s="7">
        <v>4</v>
      </c>
      <c r="E126" s="7">
        <v>1.5</v>
      </c>
      <c r="F126" s="9" t="s">
        <v>122</v>
      </c>
      <c r="G126" s="7" t="s">
        <v>88</v>
      </c>
      <c r="H126" s="9">
        <f t="shared" si="61"/>
        <v>60</v>
      </c>
      <c r="I126" s="7">
        <v>30</v>
      </c>
      <c r="J126" s="7">
        <v>30</v>
      </c>
      <c r="K126" s="7">
        <v>2</v>
      </c>
      <c r="L126" s="7">
        <v>0</v>
      </c>
    </row>
    <row r="127" spans="1:12" x14ac:dyDescent="0.35">
      <c r="A127" s="7">
        <v>4</v>
      </c>
      <c r="B127" s="11" t="s">
        <v>27</v>
      </c>
      <c r="C127" s="9" t="s">
        <v>163</v>
      </c>
      <c r="D127" s="7">
        <v>4</v>
      </c>
      <c r="E127" s="7">
        <v>3</v>
      </c>
      <c r="F127" s="9" t="s">
        <v>122</v>
      </c>
      <c r="G127" s="7" t="s">
        <v>88</v>
      </c>
      <c r="H127" s="9">
        <f t="shared" si="61"/>
        <v>60</v>
      </c>
      <c r="I127" s="9">
        <v>15</v>
      </c>
      <c r="J127" s="9">
        <v>45</v>
      </c>
      <c r="K127" s="9">
        <v>2</v>
      </c>
      <c r="L127" s="7">
        <v>0</v>
      </c>
    </row>
    <row r="128" spans="1:12" x14ac:dyDescent="0.35">
      <c r="A128" s="95" t="s">
        <v>90</v>
      </c>
      <c r="B128" s="95"/>
      <c r="C128" s="95"/>
      <c r="D128" s="10">
        <f>SUM(D124:D127)</f>
        <v>18.5</v>
      </c>
      <c r="E128" s="10">
        <f>SUM(E124:E127)</f>
        <v>8.5</v>
      </c>
      <c r="F128" s="10" t="s">
        <v>91</v>
      </c>
      <c r="G128" s="10" t="s">
        <v>91</v>
      </c>
      <c r="H128" s="10">
        <f>SUM(H124:H127)</f>
        <v>255</v>
      </c>
      <c r="I128" s="10">
        <f>SUM(I124:I127)</f>
        <v>105</v>
      </c>
      <c r="J128" s="10">
        <f>SUM(J124:J127)</f>
        <v>150</v>
      </c>
      <c r="K128" s="10">
        <f>SUM(K124:K127)</f>
        <v>10</v>
      </c>
      <c r="L128" s="10">
        <f>SUM(L124:L127)</f>
        <v>0</v>
      </c>
    </row>
    <row r="129" spans="1:12" x14ac:dyDescent="0.35">
      <c r="A129" s="107" t="s">
        <v>92</v>
      </c>
      <c r="B129" s="107"/>
      <c r="C129" s="107"/>
      <c r="D129" s="7" t="s">
        <v>91</v>
      </c>
      <c r="E129" s="7">
        <f>E128</f>
        <v>8.5</v>
      </c>
      <c r="F129" s="7" t="s">
        <v>91</v>
      </c>
      <c r="G129" s="7" t="s">
        <v>91</v>
      </c>
      <c r="H129" s="12">
        <f>SUM(I129:J129)</f>
        <v>120</v>
      </c>
      <c r="I129" s="7">
        <v>0</v>
      </c>
      <c r="J129" s="12" cm="1">
        <f t="array" ref="J129">SUMPRODUCT(ROUND(IF(IF(D124:D127&gt;0,IF(J124:J127&gt;0,E124:E127/(J124:J127/H124:H127*D124:D127),0),0)*J124:J127&gt;J124:J127,J124:J127,IF(D124:D127&gt;0,IF(J124:J127&gt;0,E124:E127/(J124:J127/H124:H127*D124:D127),0),0)*J124:J127),0))</f>
        <v>120</v>
      </c>
      <c r="K129" s="12" cm="1">
        <f t="array" ref="K129">SUMPRODUCT(ROUND(IF(D124:D127&gt;0,E124:E127/D124:D127,0)*K124:K127,0))</f>
        <v>5</v>
      </c>
      <c r="L129" s="7">
        <f>SUMIF($E124:$E127,"&gt;0",L124:L127)</f>
        <v>0</v>
      </c>
    </row>
    <row r="130" spans="1:12" x14ac:dyDescent="0.35">
      <c r="A130" s="107" t="s">
        <v>93</v>
      </c>
      <c r="B130" s="107"/>
      <c r="C130" s="107"/>
      <c r="D130" s="7">
        <f>SUMIF(G124:G127,"f",D124:D127)</f>
        <v>18.5</v>
      </c>
      <c r="E130" s="7">
        <f>SUMIF(G124:G127,"f",E124:E127)</f>
        <v>8.5</v>
      </c>
      <c r="F130" s="7" t="s">
        <v>91</v>
      </c>
      <c r="G130" s="7" t="s">
        <v>91</v>
      </c>
      <c r="H130" s="7">
        <f>SUMIF($G124:$G127,"f",H124:H127)</f>
        <v>255</v>
      </c>
      <c r="I130" s="7">
        <f>SUMIF($G124:$G127,"f",I124:I127)</f>
        <v>105</v>
      </c>
      <c r="J130" s="7">
        <f>SUMIF($G124:$G127,"f",J124:J127)</f>
        <v>150</v>
      </c>
      <c r="K130" s="7">
        <f>SUMIF($G124:$G127,"f",K124:K127)</f>
        <v>10</v>
      </c>
      <c r="L130" s="7">
        <f>SUMIF($G124:$G127,"f",L124:L127)</f>
        <v>0</v>
      </c>
    </row>
    <row r="131" spans="1:12" x14ac:dyDescent="0.35">
      <c r="A131" s="95" t="s">
        <v>137</v>
      </c>
      <c r="B131" s="95"/>
      <c r="C131" s="95"/>
      <c r="D131" s="10">
        <f>D114+D120+D128</f>
        <v>30</v>
      </c>
      <c r="E131" s="10">
        <f>E114+E120+E128</f>
        <v>11</v>
      </c>
      <c r="F131" s="10" t="s">
        <v>91</v>
      </c>
      <c r="G131" s="10" t="s">
        <v>91</v>
      </c>
      <c r="H131" s="10">
        <f>H114+H120+H128</f>
        <v>435</v>
      </c>
      <c r="I131" s="10">
        <f>I114+I120+I128</f>
        <v>165</v>
      </c>
      <c r="J131" s="10">
        <f>J114+J120+J128</f>
        <v>270</v>
      </c>
      <c r="K131" s="10">
        <f>K114+K120+K128</f>
        <v>19</v>
      </c>
      <c r="L131" s="10">
        <f>L114+L120+L128</f>
        <v>0</v>
      </c>
    </row>
    <row r="132" spans="1:12" x14ac:dyDescent="0.35">
      <c r="A132" s="82" t="s">
        <v>138</v>
      </c>
      <c r="B132" s="83"/>
      <c r="C132" s="86"/>
      <c r="D132" s="10">
        <f>D105+D131</f>
        <v>60</v>
      </c>
      <c r="E132" s="10">
        <f>E105+E131</f>
        <v>21.5</v>
      </c>
      <c r="F132" s="10" t="s">
        <v>91</v>
      </c>
      <c r="G132" s="10" t="s">
        <v>91</v>
      </c>
      <c r="H132" s="10">
        <f>H105+H131</f>
        <v>870</v>
      </c>
      <c r="I132" s="10">
        <f>I105+I131</f>
        <v>330</v>
      </c>
      <c r="J132" s="10">
        <f>J105+J131</f>
        <v>540</v>
      </c>
      <c r="K132" s="10">
        <f>K105+K131</f>
        <v>38</v>
      </c>
      <c r="L132" s="10">
        <f>L105+L131</f>
        <v>0</v>
      </c>
    </row>
    <row r="134" spans="1:12" x14ac:dyDescent="0.35">
      <c r="A134" s="4" t="s">
        <v>28</v>
      </c>
    </row>
    <row r="135" spans="1:12" ht="72" customHeight="1" x14ac:dyDescent="0.35">
      <c r="A135" s="96" t="s">
        <v>78</v>
      </c>
      <c r="B135" s="96" t="s">
        <v>79</v>
      </c>
      <c r="C135" s="98" t="s">
        <v>80</v>
      </c>
      <c r="D135" s="98" t="s">
        <v>81</v>
      </c>
      <c r="E135" s="100" t="s">
        <v>82</v>
      </c>
      <c r="F135" s="98" t="s">
        <v>83</v>
      </c>
      <c r="G135" s="100" t="s">
        <v>84</v>
      </c>
      <c r="H135" s="102" t="s">
        <v>85</v>
      </c>
      <c r="I135" s="103"/>
      <c r="J135" s="103"/>
      <c r="K135" s="104"/>
      <c r="L135" s="98" t="s">
        <v>146</v>
      </c>
    </row>
    <row r="136" spans="1:12" ht="72" customHeight="1" x14ac:dyDescent="0.35">
      <c r="A136" s="97"/>
      <c r="B136" s="97"/>
      <c r="C136" s="99"/>
      <c r="D136" s="99"/>
      <c r="E136" s="101"/>
      <c r="F136" s="99"/>
      <c r="G136" s="101"/>
      <c r="H136" s="5" t="s">
        <v>2</v>
      </c>
      <c r="I136" s="6" t="s">
        <v>3</v>
      </c>
      <c r="J136" s="6" t="s">
        <v>4</v>
      </c>
      <c r="K136" s="6" t="s">
        <v>121</v>
      </c>
      <c r="L136" s="99"/>
    </row>
    <row r="137" spans="1:12" x14ac:dyDescent="0.35">
      <c r="A137" s="82" t="s">
        <v>86</v>
      </c>
      <c r="B137" s="83"/>
      <c r="C137" s="83"/>
      <c r="D137" s="83"/>
      <c r="E137" s="83"/>
      <c r="F137" s="83"/>
      <c r="G137" s="83"/>
      <c r="H137" s="83"/>
      <c r="I137" s="83"/>
      <c r="J137" s="83"/>
      <c r="K137" s="83"/>
      <c r="L137" s="83"/>
    </row>
    <row r="138" spans="1:12" x14ac:dyDescent="0.35">
      <c r="A138" s="82" t="s">
        <v>87</v>
      </c>
      <c r="B138" s="83"/>
      <c r="C138" s="83"/>
      <c r="D138" s="83"/>
      <c r="E138" s="83"/>
      <c r="F138" s="83"/>
      <c r="G138" s="83"/>
      <c r="H138" s="87"/>
      <c r="I138" s="87"/>
      <c r="J138" s="87"/>
      <c r="K138" s="87"/>
      <c r="L138" s="87"/>
    </row>
    <row r="139" spans="1:12" x14ac:dyDescent="0.35">
      <c r="A139" s="7">
        <v>1</v>
      </c>
      <c r="B139" s="8" t="s">
        <v>29</v>
      </c>
      <c r="C139" s="9" t="s">
        <v>164</v>
      </c>
      <c r="D139" s="9">
        <v>2</v>
      </c>
      <c r="E139" s="7">
        <v>0</v>
      </c>
      <c r="F139" s="7" t="s">
        <v>123</v>
      </c>
      <c r="G139" s="7" t="s">
        <v>88</v>
      </c>
      <c r="H139" s="7">
        <f t="shared" ref="H139:H140" si="62">I139+J139</f>
        <v>30</v>
      </c>
      <c r="I139" s="9">
        <v>0</v>
      </c>
      <c r="J139" s="9">
        <v>30</v>
      </c>
      <c r="K139" s="9">
        <v>1</v>
      </c>
      <c r="L139" s="7">
        <v>0</v>
      </c>
    </row>
    <row r="140" spans="1:12" ht="29" x14ac:dyDescent="0.35">
      <c r="A140" s="40">
        <v>2</v>
      </c>
      <c r="B140" s="38" t="s">
        <v>192</v>
      </c>
      <c r="C140" s="9" t="s">
        <v>164</v>
      </c>
      <c r="D140" s="9">
        <v>2</v>
      </c>
      <c r="E140" s="7">
        <v>0</v>
      </c>
      <c r="F140" s="9" t="s">
        <v>122</v>
      </c>
      <c r="G140" s="7" t="s">
        <v>88</v>
      </c>
      <c r="H140" s="7">
        <f t="shared" si="62"/>
        <v>30</v>
      </c>
      <c r="I140" s="9">
        <v>30</v>
      </c>
      <c r="J140" s="9">
        <v>0</v>
      </c>
      <c r="K140" s="9">
        <v>1</v>
      </c>
      <c r="L140" s="7">
        <v>0</v>
      </c>
    </row>
    <row r="141" spans="1:12" x14ac:dyDescent="0.35">
      <c r="A141" s="92" t="s">
        <v>90</v>
      </c>
      <c r="B141" s="93"/>
      <c r="C141" s="94"/>
      <c r="D141" s="10">
        <f>SUM(D139:D140)</f>
        <v>4</v>
      </c>
      <c r="E141" s="10">
        <f>SUM(E139:E140)</f>
        <v>0</v>
      </c>
      <c r="F141" s="10" t="s">
        <v>91</v>
      </c>
      <c r="G141" s="10" t="s">
        <v>91</v>
      </c>
      <c r="H141" s="10">
        <f>SUM(I141:J141)</f>
        <v>60</v>
      </c>
      <c r="I141" s="10">
        <f t="shared" ref="I141:L141" si="63">SUM(I139:I140)</f>
        <v>30</v>
      </c>
      <c r="J141" s="10">
        <f t="shared" si="63"/>
        <v>30</v>
      </c>
      <c r="K141" s="10">
        <f t="shared" si="63"/>
        <v>2</v>
      </c>
      <c r="L141" s="10">
        <f t="shared" si="63"/>
        <v>0</v>
      </c>
    </row>
    <row r="142" spans="1:12" x14ac:dyDescent="0.35">
      <c r="A142" s="79" t="s">
        <v>92</v>
      </c>
      <c r="B142" s="80"/>
      <c r="C142" s="81"/>
      <c r="D142" s="1" t="s">
        <v>91</v>
      </c>
      <c r="E142" s="7">
        <f>E141</f>
        <v>0</v>
      </c>
      <c r="F142" s="7" t="s">
        <v>91</v>
      </c>
      <c r="G142" s="7" t="s">
        <v>91</v>
      </c>
      <c r="H142" s="12">
        <f t="shared" ref="H142:H143" si="64">SUM(I142:J142)</f>
        <v>0</v>
      </c>
      <c r="I142" s="7">
        <v>0</v>
      </c>
      <c r="J142" s="12" cm="1">
        <f t="array" ref="J142">SUMPRODUCT(ROUND(IF(IF(J139:J140&gt;0,E139:E140/(J139:J140/H139:H140*D139:D140),0)*J139:J140&gt;J139:J140,J139:J140,IF(J139:J140&gt;0,E139:E140/(J139:J140/H139:H140*D139:D140),0)*J139:J140),0))</f>
        <v>0</v>
      </c>
      <c r="K142" s="12" cm="1">
        <f t="array" ref="K142">SUMPRODUCT(ROUND(IF(K139:K140&gt;0,E139:E140/D139:D140,0)*K139:K140,0))</f>
        <v>0</v>
      </c>
      <c r="L142" s="7">
        <f t="shared" ref="L142" si="65">SUMIF($E139:$E140,"&gt;0",L139:L140)</f>
        <v>0</v>
      </c>
    </row>
    <row r="143" spans="1:12" x14ac:dyDescent="0.35">
      <c r="A143" s="79" t="s">
        <v>93</v>
      </c>
      <c r="B143" s="80"/>
      <c r="C143" s="81"/>
      <c r="D143" s="7">
        <f>SUMIF(G139:G140,"f",D139:D140)</f>
        <v>4</v>
      </c>
      <c r="E143" s="7">
        <f>SUMIF(G139:G140,"f",E139:E140)</f>
        <v>0</v>
      </c>
      <c r="F143" s="7" t="s">
        <v>91</v>
      </c>
      <c r="G143" s="7" t="s">
        <v>91</v>
      </c>
      <c r="H143" s="7">
        <f t="shared" si="64"/>
        <v>60</v>
      </c>
      <c r="I143" s="7">
        <f t="shared" ref="I143:J143" si="66">SUMIF($G139:$G140,"f",I139:I140)</f>
        <v>30</v>
      </c>
      <c r="J143" s="7">
        <f t="shared" si="66"/>
        <v>30</v>
      </c>
      <c r="K143" s="7">
        <f>SUMIF($G139:$G140,"f",K139:K140)</f>
        <v>2</v>
      </c>
      <c r="L143" s="7">
        <f t="shared" ref="L143" si="67">SUMIF($G139:$G140,"f",L139:L140)</f>
        <v>0</v>
      </c>
    </row>
    <row r="144" spans="1:12" x14ac:dyDescent="0.35">
      <c r="A144" s="82" t="s">
        <v>95</v>
      </c>
      <c r="B144" s="83"/>
      <c r="C144" s="83"/>
      <c r="D144" s="83"/>
      <c r="E144" s="83"/>
      <c r="F144" s="83"/>
      <c r="G144" s="83"/>
      <c r="H144" s="83"/>
      <c r="I144" s="83"/>
      <c r="J144" s="83"/>
      <c r="K144" s="83"/>
      <c r="L144" s="83"/>
    </row>
    <row r="145" spans="1:12" x14ac:dyDescent="0.35">
      <c r="A145" s="7">
        <v>1</v>
      </c>
      <c r="B145" s="22" t="s">
        <v>148</v>
      </c>
      <c r="C145" s="9" t="s">
        <v>164</v>
      </c>
      <c r="D145" s="7">
        <v>2.5</v>
      </c>
      <c r="E145" s="7">
        <v>0</v>
      </c>
      <c r="F145" s="9" t="s">
        <v>122</v>
      </c>
      <c r="G145" s="7" t="s">
        <v>89</v>
      </c>
      <c r="H145" s="7">
        <f>I145+J145</f>
        <v>30</v>
      </c>
      <c r="I145" s="9">
        <v>30</v>
      </c>
      <c r="J145" s="9">
        <v>0</v>
      </c>
      <c r="K145" s="9">
        <v>2</v>
      </c>
      <c r="L145" s="7">
        <v>0</v>
      </c>
    </row>
    <row r="146" spans="1:12" x14ac:dyDescent="0.35">
      <c r="A146" s="7">
        <v>2</v>
      </c>
      <c r="B146" s="11" t="s">
        <v>64</v>
      </c>
      <c r="C146" s="9" t="s">
        <v>164</v>
      </c>
      <c r="D146" s="7">
        <v>4.5</v>
      </c>
      <c r="E146" s="7">
        <v>3</v>
      </c>
      <c r="F146" s="9" t="s">
        <v>122</v>
      </c>
      <c r="G146" s="9" t="s">
        <v>89</v>
      </c>
      <c r="H146" s="9">
        <f>I146+J146</f>
        <v>60</v>
      </c>
      <c r="I146" s="9">
        <v>15</v>
      </c>
      <c r="J146" s="9">
        <v>45</v>
      </c>
      <c r="K146" s="9">
        <v>2</v>
      </c>
      <c r="L146" s="7">
        <v>0</v>
      </c>
    </row>
    <row r="147" spans="1:12" x14ac:dyDescent="0.35">
      <c r="A147" s="7">
        <v>3</v>
      </c>
      <c r="B147" s="15" t="s">
        <v>58</v>
      </c>
      <c r="C147" s="9" t="s">
        <v>164</v>
      </c>
      <c r="D147" s="7">
        <v>2</v>
      </c>
      <c r="E147" s="7">
        <v>2</v>
      </c>
      <c r="F147" s="9" t="s">
        <v>122</v>
      </c>
      <c r="G147" s="7" t="s">
        <v>88</v>
      </c>
      <c r="H147" s="7">
        <f>I147+J147</f>
        <v>30</v>
      </c>
      <c r="I147" s="9">
        <v>0</v>
      </c>
      <c r="J147" s="9">
        <v>30</v>
      </c>
      <c r="K147" s="9">
        <v>2</v>
      </c>
      <c r="L147" s="7">
        <v>0</v>
      </c>
    </row>
    <row r="148" spans="1:12" x14ac:dyDescent="0.35">
      <c r="A148" s="7">
        <v>4</v>
      </c>
      <c r="B148" s="11" t="s">
        <v>56</v>
      </c>
      <c r="C148" s="9" t="s">
        <v>164</v>
      </c>
      <c r="D148" s="7">
        <v>5</v>
      </c>
      <c r="E148" s="7">
        <v>1</v>
      </c>
      <c r="F148" s="7" t="s">
        <v>123</v>
      </c>
      <c r="G148" s="9" t="s">
        <v>89</v>
      </c>
      <c r="H148" s="9">
        <f>I148+J148</f>
        <v>60</v>
      </c>
      <c r="I148" s="9">
        <v>30</v>
      </c>
      <c r="J148" s="9">
        <v>30</v>
      </c>
      <c r="K148" s="9">
        <v>4</v>
      </c>
      <c r="L148" s="7">
        <v>0</v>
      </c>
    </row>
    <row r="149" spans="1:12" x14ac:dyDescent="0.35">
      <c r="A149" s="92" t="s">
        <v>90</v>
      </c>
      <c r="B149" s="93"/>
      <c r="C149" s="94"/>
      <c r="D149" s="10">
        <f>SUM(D145:D148)</f>
        <v>14</v>
      </c>
      <c r="E149" s="10">
        <f>SUM(E145:E148)</f>
        <v>6</v>
      </c>
      <c r="F149" s="10" t="s">
        <v>91</v>
      </c>
      <c r="G149" s="10" t="s">
        <v>91</v>
      </c>
      <c r="H149" s="10">
        <f>SUM(I149:J149)</f>
        <v>180</v>
      </c>
      <c r="I149" s="10">
        <f>SUM(I145:I148)</f>
        <v>75</v>
      </c>
      <c r="J149" s="10">
        <f>SUM(J145:J148)</f>
        <v>105</v>
      </c>
      <c r="K149" s="10">
        <f>SUM(K145:K148)</f>
        <v>10</v>
      </c>
      <c r="L149" s="10">
        <f>SUM(L145:L148)</f>
        <v>0</v>
      </c>
    </row>
    <row r="150" spans="1:12" x14ac:dyDescent="0.35">
      <c r="A150" s="79" t="s">
        <v>92</v>
      </c>
      <c r="B150" s="80"/>
      <c r="C150" s="81"/>
      <c r="D150" s="1" t="s">
        <v>91</v>
      </c>
      <c r="E150" s="7">
        <f>E149</f>
        <v>6</v>
      </c>
      <c r="F150" s="7" t="s">
        <v>91</v>
      </c>
      <c r="G150" s="7" t="s">
        <v>91</v>
      </c>
      <c r="H150" s="12">
        <f t="shared" ref="H150:H151" si="68">SUM(I150:J150)</f>
        <v>82</v>
      </c>
      <c r="I150" s="7">
        <v>0</v>
      </c>
      <c r="J150" s="12" cm="1">
        <f t="array" ref="J150">SUMPRODUCT(ROUND(IF(IF(J145:J148&gt;0,E145:E148/(J145:J148/H145:H148*D145:D148),0)*J145:J148&gt;J145:J148,J145:J148,IF(J145:J148&gt;0,E145:E148/(J145:J148/H145:H148*D145:D148),0)*J145:J148),0))</f>
        <v>82</v>
      </c>
      <c r="K150" s="12" cm="1">
        <f t="array" ref="K150">SUMPRODUCT(ROUND(IF(K145:K148&gt;0,E145:E148/D145:D148,0)*K145:K148,0))</f>
        <v>4</v>
      </c>
      <c r="L150" s="7">
        <f>SUMIF($E145:$E148,"&gt;0",L145:L148)</f>
        <v>0</v>
      </c>
    </row>
    <row r="151" spans="1:12" x14ac:dyDescent="0.35">
      <c r="A151" s="79" t="s">
        <v>93</v>
      </c>
      <c r="B151" s="80"/>
      <c r="C151" s="81"/>
      <c r="D151" s="7">
        <f>SUMIF(G145:G148,"f",D145:D148)</f>
        <v>2</v>
      </c>
      <c r="E151" s="7">
        <f>SUMIF(G145:G148,"f",E145:E148)</f>
        <v>2</v>
      </c>
      <c r="F151" s="7" t="s">
        <v>91</v>
      </c>
      <c r="G151" s="7" t="s">
        <v>91</v>
      </c>
      <c r="H151" s="7">
        <f t="shared" si="68"/>
        <v>30</v>
      </c>
      <c r="I151" s="7">
        <f>SUMIF($G145:$G148,"f",I145:I148)</f>
        <v>0</v>
      </c>
      <c r="J151" s="7">
        <f>SUMIF($G145:$G148,"f",J145:J148)</f>
        <v>30</v>
      </c>
      <c r="K151" s="7">
        <f>SUMIF($G145:$G148,"f",K145:K148)</f>
        <v>2</v>
      </c>
      <c r="L151" s="7">
        <f>SUMIF($G145:$G148,"f",L145:L148)</f>
        <v>0</v>
      </c>
    </row>
    <row r="152" spans="1:12" x14ac:dyDescent="0.35">
      <c r="A152" s="82" t="s">
        <v>96</v>
      </c>
      <c r="B152" s="83"/>
      <c r="C152" s="83"/>
      <c r="D152" s="83"/>
      <c r="E152" s="83"/>
      <c r="F152" s="83"/>
      <c r="G152" s="83"/>
      <c r="H152" s="83"/>
      <c r="I152" s="87"/>
      <c r="J152" s="87"/>
      <c r="K152" s="87"/>
      <c r="L152" s="83"/>
    </row>
    <row r="153" spans="1:12" x14ac:dyDescent="0.35">
      <c r="A153" s="7">
        <v>1</v>
      </c>
      <c r="B153" s="15" t="s">
        <v>31</v>
      </c>
      <c r="C153" s="9" t="s">
        <v>164</v>
      </c>
      <c r="D153" s="7">
        <v>6</v>
      </c>
      <c r="E153" s="7">
        <v>3</v>
      </c>
      <c r="F153" s="7" t="s">
        <v>123</v>
      </c>
      <c r="G153" s="7" t="s">
        <v>88</v>
      </c>
      <c r="H153" s="7">
        <f>I153+J153</f>
        <v>75</v>
      </c>
      <c r="I153" s="9">
        <v>30</v>
      </c>
      <c r="J153" s="9">
        <v>45</v>
      </c>
      <c r="K153" s="9">
        <v>4</v>
      </c>
      <c r="L153" s="7">
        <v>0</v>
      </c>
    </row>
    <row r="154" spans="1:12" x14ac:dyDescent="0.35">
      <c r="A154" s="7">
        <v>2</v>
      </c>
      <c r="B154" s="15" t="s">
        <v>30</v>
      </c>
      <c r="C154" s="9" t="s">
        <v>164</v>
      </c>
      <c r="D154" s="7">
        <v>6</v>
      </c>
      <c r="E154" s="7">
        <v>2</v>
      </c>
      <c r="F154" s="9" t="s">
        <v>122</v>
      </c>
      <c r="G154" s="7" t="s">
        <v>88</v>
      </c>
      <c r="H154" s="7">
        <f>I154+J154</f>
        <v>75</v>
      </c>
      <c r="I154" s="7">
        <v>45</v>
      </c>
      <c r="J154" s="7">
        <v>30</v>
      </c>
      <c r="K154" s="7">
        <v>2</v>
      </c>
      <c r="L154" s="7">
        <v>0</v>
      </c>
    </row>
    <row r="155" spans="1:12" x14ac:dyDescent="0.35">
      <c r="A155" s="82" t="s">
        <v>90</v>
      </c>
      <c r="B155" s="83"/>
      <c r="C155" s="86"/>
      <c r="D155" s="10">
        <f>SUM(D153:D154)</f>
        <v>12</v>
      </c>
      <c r="E155" s="10">
        <f>SUM(E153:E154)</f>
        <v>5</v>
      </c>
      <c r="F155" s="10" t="s">
        <v>91</v>
      </c>
      <c r="G155" s="10" t="s">
        <v>91</v>
      </c>
      <c r="H155" s="10">
        <f>SUM(H153:H154)</f>
        <v>150</v>
      </c>
      <c r="I155" s="10">
        <f>SUM(I153:I154)</f>
        <v>75</v>
      </c>
      <c r="J155" s="10">
        <f>SUM(J153:J154)</f>
        <v>75</v>
      </c>
      <c r="K155" s="10">
        <f>SUM(K153:K154)</f>
        <v>6</v>
      </c>
      <c r="L155" s="10">
        <f>SUM(L153:L154)</f>
        <v>0</v>
      </c>
    </row>
    <row r="156" spans="1:12" x14ac:dyDescent="0.35">
      <c r="A156" s="79" t="s">
        <v>92</v>
      </c>
      <c r="B156" s="80"/>
      <c r="C156" s="81"/>
      <c r="D156" s="1" t="s">
        <v>91</v>
      </c>
      <c r="E156" s="7">
        <f>E155</f>
        <v>5</v>
      </c>
      <c r="F156" s="7" t="s">
        <v>91</v>
      </c>
      <c r="G156" s="7" t="s">
        <v>91</v>
      </c>
      <c r="H156" s="12">
        <f>SUM(I156:J156)</f>
        <v>63</v>
      </c>
      <c r="I156" s="7">
        <v>0</v>
      </c>
      <c r="J156" s="12" cm="1">
        <f t="array" ref="J156">SUMPRODUCT(ROUND(IF(IF(J153:J154&gt;0,E153:E154/(J153:J154/H153:H154*D153:D154),0)*J153:J154&gt;J153:J154,J153:J154,IF(J153:J154&gt;0,E153:E154/(J153:J154/H153:H154*D153:D154),0)*J153:J154),0))</f>
        <v>63</v>
      </c>
      <c r="K156" s="12" cm="1">
        <f t="array" ref="K156">SUMPRODUCT(ROUND(IF(K153:K154&gt;0,E153:E154/D153:D154,0)*K153:K154,0))</f>
        <v>3</v>
      </c>
      <c r="L156" s="7">
        <f>SUMIF($E153:$E154,"&gt;0",L153:L154)</f>
        <v>0</v>
      </c>
    </row>
    <row r="157" spans="1:12" x14ac:dyDescent="0.35">
      <c r="A157" s="79" t="s">
        <v>93</v>
      </c>
      <c r="B157" s="80"/>
      <c r="C157" s="81"/>
      <c r="D157" s="7">
        <f>SUMIF(G153:G154,"f",D153:D154)</f>
        <v>12</v>
      </c>
      <c r="E157" s="7">
        <f>SUMIF(G153:G154,"f",E153:E154)</f>
        <v>5</v>
      </c>
      <c r="F157" s="7" t="s">
        <v>91</v>
      </c>
      <c r="G157" s="7" t="s">
        <v>91</v>
      </c>
      <c r="H157" s="7">
        <f>SUMIF($G153:$G154,"f",H153:H154)</f>
        <v>150</v>
      </c>
      <c r="I157" s="7">
        <f>SUMIF($G153:$G154,"f",I153:I154)</f>
        <v>75</v>
      </c>
      <c r="J157" s="7">
        <f>SUMIF($G153:$G154,"f",J153:J154)</f>
        <v>75</v>
      </c>
      <c r="K157" s="7">
        <f>SUMIF($G153:$G154,"f",K153:K154)</f>
        <v>6</v>
      </c>
      <c r="L157" s="7">
        <f>SUMIF($G153:$G154,"f",L153:L154)</f>
        <v>0</v>
      </c>
    </row>
    <row r="158" spans="1:12" x14ac:dyDescent="0.35">
      <c r="A158" s="82" t="s">
        <v>139</v>
      </c>
      <c r="B158" s="83"/>
      <c r="C158" s="86"/>
      <c r="D158" s="10">
        <f>D149+D155+D141</f>
        <v>30</v>
      </c>
      <c r="E158" s="10">
        <f>E149+E155+E141</f>
        <v>11</v>
      </c>
      <c r="F158" s="10" t="s">
        <v>91</v>
      </c>
      <c r="G158" s="10" t="s">
        <v>91</v>
      </c>
      <c r="H158" s="10">
        <f>H149+H155+H141</f>
        <v>390</v>
      </c>
      <c r="I158" s="10">
        <f>I149+I155+I141</f>
        <v>180</v>
      </c>
      <c r="J158" s="10">
        <f>J149+J155+J141</f>
        <v>210</v>
      </c>
      <c r="K158" s="10">
        <f>K149+K155+K141</f>
        <v>18</v>
      </c>
      <c r="L158" s="10">
        <f>L149+L155+L141</f>
        <v>0</v>
      </c>
    </row>
    <row r="160" spans="1:12" x14ac:dyDescent="0.35">
      <c r="A160" s="4" t="s">
        <v>32</v>
      </c>
    </row>
    <row r="161" spans="1:12" ht="72" customHeight="1" x14ac:dyDescent="0.35">
      <c r="A161" s="96" t="s">
        <v>78</v>
      </c>
      <c r="B161" s="96" t="s">
        <v>79</v>
      </c>
      <c r="C161" s="98" t="s">
        <v>80</v>
      </c>
      <c r="D161" s="98" t="s">
        <v>81</v>
      </c>
      <c r="E161" s="100" t="s">
        <v>82</v>
      </c>
      <c r="F161" s="98" t="s">
        <v>83</v>
      </c>
      <c r="G161" s="100" t="s">
        <v>84</v>
      </c>
      <c r="H161" s="102" t="s">
        <v>85</v>
      </c>
      <c r="I161" s="103"/>
      <c r="J161" s="103"/>
      <c r="K161" s="104"/>
      <c r="L161" s="98" t="s">
        <v>146</v>
      </c>
    </row>
    <row r="162" spans="1:12" ht="72" customHeight="1" x14ac:dyDescent="0.35">
      <c r="A162" s="97"/>
      <c r="B162" s="97"/>
      <c r="C162" s="99"/>
      <c r="D162" s="99"/>
      <c r="E162" s="101"/>
      <c r="F162" s="99"/>
      <c r="G162" s="101"/>
      <c r="H162" s="5" t="s">
        <v>2</v>
      </c>
      <c r="I162" s="6" t="s">
        <v>3</v>
      </c>
      <c r="J162" s="6" t="s">
        <v>4</v>
      </c>
      <c r="K162" s="6" t="s">
        <v>121</v>
      </c>
      <c r="L162" s="99"/>
    </row>
    <row r="163" spans="1:12" x14ac:dyDescent="0.35">
      <c r="A163" s="82" t="s">
        <v>86</v>
      </c>
      <c r="B163" s="83"/>
      <c r="C163" s="83"/>
      <c r="D163" s="83"/>
      <c r="E163" s="83"/>
      <c r="F163" s="83"/>
      <c r="G163" s="83"/>
      <c r="H163" s="83"/>
      <c r="I163" s="83"/>
      <c r="J163" s="83"/>
      <c r="K163" s="83"/>
      <c r="L163" s="83"/>
    </row>
    <row r="164" spans="1:12" x14ac:dyDescent="0.35">
      <c r="A164" s="82" t="s">
        <v>95</v>
      </c>
      <c r="B164" s="83"/>
      <c r="C164" s="83"/>
      <c r="D164" s="83"/>
      <c r="E164" s="83"/>
      <c r="F164" s="83"/>
      <c r="G164" s="83"/>
      <c r="H164" s="83"/>
      <c r="I164" s="83"/>
      <c r="J164" s="83"/>
      <c r="K164" s="83"/>
      <c r="L164" s="83"/>
    </row>
    <row r="165" spans="1:12" x14ac:dyDescent="0.35">
      <c r="A165" s="7">
        <v>1</v>
      </c>
      <c r="B165" s="22" t="s">
        <v>147</v>
      </c>
      <c r="C165" s="7" t="s">
        <v>188</v>
      </c>
      <c r="D165" s="7">
        <v>2.5</v>
      </c>
      <c r="E165" s="7">
        <v>0</v>
      </c>
      <c r="F165" s="9" t="s">
        <v>122</v>
      </c>
      <c r="G165" s="7" t="s">
        <v>89</v>
      </c>
      <c r="H165" s="7">
        <f>I165+J165</f>
        <v>30</v>
      </c>
      <c r="I165" s="9">
        <v>30</v>
      </c>
      <c r="J165" s="9">
        <v>0</v>
      </c>
      <c r="K165" s="9">
        <v>2</v>
      </c>
      <c r="L165" s="7">
        <v>0</v>
      </c>
    </row>
    <row r="166" spans="1:12" x14ac:dyDescent="0.35">
      <c r="A166" s="7">
        <v>2</v>
      </c>
      <c r="B166" s="15" t="s">
        <v>59</v>
      </c>
      <c r="C166" s="7" t="s">
        <v>188</v>
      </c>
      <c r="D166" s="7">
        <v>3.5</v>
      </c>
      <c r="E166" s="7">
        <v>3.5</v>
      </c>
      <c r="F166" s="9" t="s">
        <v>123</v>
      </c>
      <c r="G166" s="7" t="s">
        <v>88</v>
      </c>
      <c r="H166" s="7">
        <f>I166+J166</f>
        <v>45</v>
      </c>
      <c r="I166" s="9">
        <v>0</v>
      </c>
      <c r="J166" s="9">
        <v>45</v>
      </c>
      <c r="K166" s="9">
        <v>4</v>
      </c>
      <c r="L166" s="7">
        <v>0</v>
      </c>
    </row>
    <row r="167" spans="1:12" x14ac:dyDescent="0.35">
      <c r="A167" s="7">
        <v>3</v>
      </c>
      <c r="B167" s="15" t="s">
        <v>171</v>
      </c>
      <c r="C167" s="7" t="s">
        <v>188</v>
      </c>
      <c r="D167" s="7">
        <v>2.5</v>
      </c>
      <c r="E167" s="7">
        <v>2.5</v>
      </c>
      <c r="F167" s="9" t="s">
        <v>122</v>
      </c>
      <c r="G167" s="7" t="s">
        <v>88</v>
      </c>
      <c r="H167" s="7">
        <v>30</v>
      </c>
      <c r="I167" s="9">
        <v>0</v>
      </c>
      <c r="J167" s="9">
        <v>30</v>
      </c>
      <c r="K167" s="9">
        <v>2</v>
      </c>
      <c r="L167" s="7">
        <v>0</v>
      </c>
    </row>
    <row r="168" spans="1:12" x14ac:dyDescent="0.35">
      <c r="A168" s="82" t="s">
        <v>90</v>
      </c>
      <c r="B168" s="83"/>
      <c r="C168" s="86"/>
      <c r="D168" s="10">
        <f>SUM(D165:D167)</f>
        <v>8.5</v>
      </c>
      <c r="E168" s="10">
        <f>SUM(E165:E167)</f>
        <v>6</v>
      </c>
      <c r="F168" s="10" t="s">
        <v>91</v>
      </c>
      <c r="G168" s="10" t="s">
        <v>91</v>
      </c>
      <c r="H168" s="10">
        <f>SUM(H165:H167)</f>
        <v>105</v>
      </c>
      <c r="I168" s="10">
        <f>SUM(I165:I167)</f>
        <v>30</v>
      </c>
      <c r="J168" s="10">
        <f>SUM(J165:J167)</f>
        <v>75</v>
      </c>
      <c r="K168" s="10">
        <f>SUM(K165:K167)</f>
        <v>8</v>
      </c>
      <c r="L168" s="10">
        <f>SUM(L165:L167)</f>
        <v>0</v>
      </c>
    </row>
    <row r="169" spans="1:12" x14ac:dyDescent="0.35">
      <c r="A169" s="79" t="s">
        <v>92</v>
      </c>
      <c r="B169" s="80"/>
      <c r="C169" s="81"/>
      <c r="D169" s="1" t="s">
        <v>91</v>
      </c>
      <c r="E169" s="7">
        <f>E168</f>
        <v>6</v>
      </c>
      <c r="F169" s="7" t="s">
        <v>91</v>
      </c>
      <c r="G169" s="7" t="s">
        <v>91</v>
      </c>
      <c r="H169" s="12">
        <f>SUM(I169:J169)</f>
        <v>75</v>
      </c>
      <c r="I169" s="7">
        <v>0</v>
      </c>
      <c r="J169" s="12" cm="1">
        <f t="array" ref="J169">SUMPRODUCT(ROUND(IF(IF(D165:D167&gt;0,IF(J165:J167&gt;0,E165:E167/(J165:J167/H165:H167*D165:D167),0),0)*J165:J167&gt;J165:J167,J165:J167,IF(D165:D167&gt;0,IF(J165:J167&gt;0,E165:E167/(J165:J167/H165:H167*D165:D167),0),0)*J165:J167),0))</f>
        <v>75</v>
      </c>
      <c r="K169" s="12" cm="1">
        <f t="array" ref="K169">SUMPRODUCT(ROUND(IF(D165:D167&gt;0,E165:E167/D165:D167,0)*K165:K167,0))</f>
        <v>6</v>
      </c>
      <c r="L169" s="7">
        <f>SUMIF($E165:$E167,"&gt;0",L165:L167)</f>
        <v>0</v>
      </c>
    </row>
    <row r="170" spans="1:12" x14ac:dyDescent="0.35">
      <c r="A170" s="79" t="s">
        <v>93</v>
      </c>
      <c r="B170" s="80"/>
      <c r="C170" s="81"/>
      <c r="D170" s="7">
        <f>SUMIF(G165:G167,"f",D165:D167)</f>
        <v>6</v>
      </c>
      <c r="E170" s="7">
        <f>SUMIF(G165:G167,"f",E165:E167)</f>
        <v>6</v>
      </c>
      <c r="F170" s="7" t="s">
        <v>91</v>
      </c>
      <c r="G170" s="7" t="s">
        <v>91</v>
      </c>
      <c r="H170" s="7">
        <f>SUMIF($G165:$G167,"f",H165:H167)</f>
        <v>75</v>
      </c>
      <c r="I170" s="7">
        <f>SUMIF($G165:$G167,"f",I165:I167)</f>
        <v>0</v>
      </c>
      <c r="J170" s="7">
        <f>SUMIF($G165:$G167,"f",J165:J167)</f>
        <v>75</v>
      </c>
      <c r="K170" s="7">
        <f>SUMIF($G165:$G167,"f",K165:K167)</f>
        <v>6</v>
      </c>
      <c r="L170" s="7">
        <f>SUMIF($G165:$G167,"f",L165:L167)</f>
        <v>0</v>
      </c>
    </row>
    <row r="171" spans="1:12" x14ac:dyDescent="0.35">
      <c r="A171" s="82" t="s">
        <v>96</v>
      </c>
      <c r="B171" s="83"/>
      <c r="C171" s="83"/>
      <c r="D171" s="83"/>
      <c r="E171" s="83"/>
      <c r="F171" s="83"/>
      <c r="G171" s="83"/>
      <c r="H171" s="83"/>
      <c r="I171" s="83"/>
      <c r="J171" s="83"/>
      <c r="K171" s="83"/>
      <c r="L171" s="83"/>
    </row>
    <row r="172" spans="1:12" ht="29" x14ac:dyDescent="0.35">
      <c r="A172" s="7">
        <v>1</v>
      </c>
      <c r="B172" s="41" t="s">
        <v>63</v>
      </c>
      <c r="C172" s="7" t="s">
        <v>188</v>
      </c>
      <c r="D172" s="7">
        <v>5</v>
      </c>
      <c r="E172" s="7">
        <v>2</v>
      </c>
      <c r="F172" s="9" t="s">
        <v>123</v>
      </c>
      <c r="G172" s="7" t="s">
        <v>88</v>
      </c>
      <c r="H172" s="7">
        <f t="shared" ref="H172" si="69">I172+J172</f>
        <v>60</v>
      </c>
      <c r="I172" s="9">
        <v>30</v>
      </c>
      <c r="J172" s="9">
        <v>30</v>
      </c>
      <c r="K172" s="9">
        <v>4</v>
      </c>
      <c r="L172" s="7">
        <v>0</v>
      </c>
    </row>
    <row r="173" spans="1:12" x14ac:dyDescent="0.35">
      <c r="A173" s="7">
        <v>2</v>
      </c>
      <c r="B173" s="11" t="s">
        <v>14</v>
      </c>
      <c r="C173" s="7" t="s">
        <v>188</v>
      </c>
      <c r="D173" s="7">
        <v>2</v>
      </c>
      <c r="E173" s="7">
        <v>1</v>
      </c>
      <c r="F173" s="9" t="s">
        <v>122</v>
      </c>
      <c r="G173" s="7" t="s">
        <v>88</v>
      </c>
      <c r="H173" s="9">
        <f>I173+J173</f>
        <v>30</v>
      </c>
      <c r="I173" s="7">
        <v>15</v>
      </c>
      <c r="J173" s="7">
        <v>15</v>
      </c>
      <c r="K173" s="7">
        <v>2</v>
      </c>
      <c r="L173" s="7">
        <v>0</v>
      </c>
    </row>
    <row r="174" spans="1:12" x14ac:dyDescent="0.35">
      <c r="A174" s="7">
        <v>3</v>
      </c>
      <c r="B174" s="15" t="s">
        <v>20</v>
      </c>
      <c r="C174" s="7" t="s">
        <v>188</v>
      </c>
      <c r="D174" s="7">
        <v>3.5</v>
      </c>
      <c r="E174" s="7">
        <v>2</v>
      </c>
      <c r="F174" s="9" t="s">
        <v>122</v>
      </c>
      <c r="G174" s="7" t="s">
        <v>88</v>
      </c>
      <c r="H174" s="7">
        <f t="shared" ref="H174" si="70">I174+J174</f>
        <v>45</v>
      </c>
      <c r="I174" s="9">
        <v>15</v>
      </c>
      <c r="J174" s="9">
        <v>30</v>
      </c>
      <c r="K174" s="9">
        <v>2</v>
      </c>
      <c r="L174" s="7">
        <v>0</v>
      </c>
    </row>
    <row r="175" spans="1:12" x14ac:dyDescent="0.35">
      <c r="A175" s="7">
        <v>4</v>
      </c>
      <c r="B175" s="15" t="s">
        <v>57</v>
      </c>
      <c r="C175" s="7" t="s">
        <v>188</v>
      </c>
      <c r="D175" s="7">
        <v>5</v>
      </c>
      <c r="E175" s="7">
        <v>1.5</v>
      </c>
      <c r="F175" s="7" t="s">
        <v>123</v>
      </c>
      <c r="G175" s="7" t="s">
        <v>88</v>
      </c>
      <c r="H175" s="7">
        <f t="shared" ref="H175" si="71">I175+J175</f>
        <v>60</v>
      </c>
      <c r="I175" s="9">
        <v>30</v>
      </c>
      <c r="J175" s="9">
        <v>30</v>
      </c>
      <c r="K175" s="9">
        <v>4</v>
      </c>
      <c r="L175" s="7">
        <v>0</v>
      </c>
    </row>
    <row r="176" spans="1:12" x14ac:dyDescent="0.35">
      <c r="A176" s="82" t="s">
        <v>90</v>
      </c>
      <c r="B176" s="83"/>
      <c r="C176" s="86"/>
      <c r="D176" s="10">
        <f>SUM(D172:D175)</f>
        <v>15.5</v>
      </c>
      <c r="E176" s="10">
        <f>SUM(E172:E175)</f>
        <v>6.5</v>
      </c>
      <c r="F176" s="10" t="s">
        <v>91</v>
      </c>
      <c r="G176" s="10" t="s">
        <v>91</v>
      </c>
      <c r="H176" s="10">
        <f>SUM(H172:H175)</f>
        <v>195</v>
      </c>
      <c r="I176" s="10">
        <f>SUM(I172:I175)</f>
        <v>90</v>
      </c>
      <c r="J176" s="10">
        <f>SUM(J172:J175)</f>
        <v>105</v>
      </c>
      <c r="K176" s="10">
        <f>SUM(K172:K175)</f>
        <v>12</v>
      </c>
      <c r="L176" s="10">
        <f>SUM(L172:L175)</f>
        <v>0</v>
      </c>
    </row>
    <row r="177" spans="1:12" x14ac:dyDescent="0.35">
      <c r="A177" s="79" t="s">
        <v>92</v>
      </c>
      <c r="B177" s="80"/>
      <c r="C177" s="81"/>
      <c r="D177" s="1" t="s">
        <v>91</v>
      </c>
      <c r="E177" s="7">
        <f>E176</f>
        <v>6.5</v>
      </c>
      <c r="F177" s="7" t="s">
        <v>91</v>
      </c>
      <c r="G177" s="7" t="s">
        <v>91</v>
      </c>
      <c r="H177" s="12">
        <f t="shared" ref="H177" si="72">SUM(I177:J177)</f>
        <v>83</v>
      </c>
      <c r="I177" s="7">
        <v>0</v>
      </c>
      <c r="J177" s="12" cm="1">
        <f t="array" ref="J177">SUMPRODUCT(ROUND(IF(IF(D172:D175&gt;0,IF(J172:J175&gt;0,E172:E175/(J172:J175/H172:H175*D172:D175),0),0)*J172:J175&gt;J172:J175,J172:J175,IF(D172:D175&gt;0,IF(J172:J175&gt;0,E172:E175/(J172:J175/H172:H175*D172:D175),0),0)*J172:J175),0))</f>
        <v>83</v>
      </c>
      <c r="K177" s="12" cm="1">
        <f t="array" ref="K177">SUMPRODUCT(ROUND(IF(D172:D175&gt;0,E172:E175/D172:D175,0)*K172:K175,0))</f>
        <v>5</v>
      </c>
      <c r="L177" s="7">
        <f>SUMIF($E172:$E175,"&gt;0",L172:L175)</f>
        <v>0</v>
      </c>
    </row>
    <row r="178" spans="1:12" x14ac:dyDescent="0.35">
      <c r="A178" s="79" t="s">
        <v>93</v>
      </c>
      <c r="B178" s="80"/>
      <c r="C178" s="81"/>
      <c r="D178" s="7">
        <f>SUMIF(G172:G175,"f",D172:D175)</f>
        <v>15.5</v>
      </c>
      <c r="E178" s="7">
        <f>SUMIF(G172:G175,"f",E172:E175)</f>
        <v>6.5</v>
      </c>
      <c r="F178" s="7" t="s">
        <v>91</v>
      </c>
      <c r="G178" s="7" t="s">
        <v>91</v>
      </c>
      <c r="H178" s="7">
        <f>SUMIF($G172:$G175,"f",H172:H175)</f>
        <v>195</v>
      </c>
      <c r="I178" s="7">
        <f>SUMIF($G172:$G175,"f",I172:I175)</f>
        <v>90</v>
      </c>
      <c r="J178" s="7">
        <f>SUMIF($G172:$G175,"f",J172:J175)</f>
        <v>105</v>
      </c>
      <c r="K178" s="7">
        <f>SUMIF($G172:$G175,"f",K172:K175)</f>
        <v>12</v>
      </c>
      <c r="L178" s="7">
        <f>SUMIF($G172:$G175,"f",L172:L175)</f>
        <v>0</v>
      </c>
    </row>
    <row r="179" spans="1:12" x14ac:dyDescent="0.35">
      <c r="A179" s="82" t="s">
        <v>97</v>
      </c>
      <c r="B179" s="83"/>
      <c r="C179" s="83"/>
      <c r="D179" s="83"/>
      <c r="E179" s="83"/>
      <c r="F179" s="83"/>
      <c r="G179" s="83"/>
      <c r="H179" s="83"/>
      <c r="I179" s="83"/>
      <c r="J179" s="83"/>
      <c r="K179" s="83"/>
      <c r="L179" s="83"/>
    </row>
    <row r="180" spans="1:12" x14ac:dyDescent="0.35">
      <c r="A180" s="7">
        <v>1</v>
      </c>
      <c r="B180" s="15" t="s">
        <v>34</v>
      </c>
      <c r="C180" s="7" t="s">
        <v>188</v>
      </c>
      <c r="D180" s="7">
        <v>6</v>
      </c>
      <c r="E180" s="7">
        <v>6</v>
      </c>
      <c r="F180" s="9" t="s">
        <v>122</v>
      </c>
      <c r="G180" s="7" t="s">
        <v>88</v>
      </c>
      <c r="H180" s="7">
        <f>I180+J180</f>
        <v>0</v>
      </c>
      <c r="I180" s="9">
        <v>0</v>
      </c>
      <c r="J180" s="9">
        <v>0</v>
      </c>
      <c r="K180" s="9">
        <v>0</v>
      </c>
      <c r="L180" s="7">
        <v>160</v>
      </c>
    </row>
    <row r="181" spans="1:12" x14ac:dyDescent="0.35">
      <c r="A181" s="82" t="s">
        <v>90</v>
      </c>
      <c r="B181" s="83"/>
      <c r="C181" s="86"/>
      <c r="D181" s="10">
        <f>SUM(D180)</f>
        <v>6</v>
      </c>
      <c r="E181" s="10">
        <f>SUM(E180)</f>
        <v>6</v>
      </c>
      <c r="F181" s="10" t="s">
        <v>91</v>
      </c>
      <c r="G181" s="10" t="s">
        <v>91</v>
      </c>
      <c r="H181" s="10">
        <f>SUM(I181:J181)</f>
        <v>0</v>
      </c>
      <c r="I181" s="10">
        <f t="shared" ref="I181" si="73">SUM(I179:I180)</f>
        <v>0</v>
      </c>
      <c r="J181" s="10">
        <f>SUM(J180)</f>
        <v>0</v>
      </c>
      <c r="K181" s="10">
        <f>SUM(K180)</f>
        <v>0</v>
      </c>
      <c r="L181" s="10">
        <f t="shared" ref="L181" si="74">SUM(L179:L180)</f>
        <v>160</v>
      </c>
    </row>
    <row r="182" spans="1:12" x14ac:dyDescent="0.35">
      <c r="A182" s="79" t="s">
        <v>92</v>
      </c>
      <c r="B182" s="80"/>
      <c r="C182" s="81"/>
      <c r="D182" s="1" t="s">
        <v>91</v>
      </c>
      <c r="E182" s="7">
        <f>E181</f>
        <v>6</v>
      </c>
      <c r="F182" s="7" t="s">
        <v>91</v>
      </c>
      <c r="G182" s="7" t="s">
        <v>91</v>
      </c>
      <c r="H182" s="12">
        <f t="shared" ref="H182:H183" si="75">SUM(I182:J182)</f>
        <v>0</v>
      </c>
      <c r="I182" s="7">
        <v>0</v>
      </c>
      <c r="J182" s="12">
        <f>SUMPRODUCT(ROUND(IF(IF(J180&gt;0,E180/(J180/H180*D180),0)*J180&gt;J180,J180,IF(J180&gt;0,E180/(J180/H180*D180),0)*J180),0))</f>
        <v>0</v>
      </c>
      <c r="K182" s="12">
        <f>SUMPRODUCT(ROUND(IF(K180&gt;0,E180/D180,0)*K180,0))</f>
        <v>0</v>
      </c>
      <c r="L182" s="7">
        <f t="shared" ref="L182" si="76">SUMIF($E180,"&gt;0",L180)</f>
        <v>160</v>
      </c>
    </row>
    <row r="183" spans="1:12" x14ac:dyDescent="0.35">
      <c r="A183" s="79" t="s">
        <v>93</v>
      </c>
      <c r="B183" s="80"/>
      <c r="C183" s="81"/>
      <c r="D183" s="7">
        <f>SUMIF(G180,"f",D180)</f>
        <v>6</v>
      </c>
      <c r="E183" s="7">
        <f>SUMIF(G180,"f",E180)</f>
        <v>6</v>
      </c>
      <c r="F183" s="7" t="s">
        <v>91</v>
      </c>
      <c r="G183" s="7" t="s">
        <v>91</v>
      </c>
      <c r="H183" s="7">
        <f t="shared" si="75"/>
        <v>0</v>
      </c>
      <c r="I183" s="7">
        <f>SUMIF($G180,"f",I180)</f>
        <v>0</v>
      </c>
      <c r="J183" s="7">
        <f t="shared" ref="J183:L183" si="77">SUMIF($G180,"f",J180)</f>
        <v>0</v>
      </c>
      <c r="K183" s="7">
        <f t="shared" si="77"/>
        <v>0</v>
      </c>
      <c r="L183" s="7">
        <f t="shared" si="77"/>
        <v>160</v>
      </c>
    </row>
    <row r="184" spans="1:12" x14ac:dyDescent="0.35">
      <c r="A184" s="82" t="s">
        <v>140</v>
      </c>
      <c r="B184" s="83"/>
      <c r="C184" s="86"/>
      <c r="D184" s="10">
        <f>D168+D176+D181</f>
        <v>30</v>
      </c>
      <c r="E184" s="10">
        <f>E168+E176+E181</f>
        <v>18.5</v>
      </c>
      <c r="F184" s="10" t="s">
        <v>91</v>
      </c>
      <c r="G184" s="10" t="s">
        <v>91</v>
      </c>
      <c r="H184" s="10">
        <f>H168+H176+H181</f>
        <v>300</v>
      </c>
      <c r="I184" s="10">
        <f>I168+I176+I181</f>
        <v>120</v>
      </c>
      <c r="J184" s="10">
        <f>J168+J176+J181</f>
        <v>180</v>
      </c>
      <c r="K184" s="10">
        <f>K168+K176+K181</f>
        <v>20</v>
      </c>
      <c r="L184" s="10">
        <f>L168+L176+L181</f>
        <v>160</v>
      </c>
    </row>
    <row r="185" spans="1:12" x14ac:dyDescent="0.35">
      <c r="A185" s="82" t="s">
        <v>141</v>
      </c>
      <c r="B185" s="83"/>
      <c r="C185" s="86"/>
      <c r="D185" s="10">
        <f>D158+D184</f>
        <v>60</v>
      </c>
      <c r="E185" s="10">
        <f>E158+E184</f>
        <v>29.5</v>
      </c>
      <c r="F185" s="10" t="s">
        <v>91</v>
      </c>
      <c r="G185" s="10" t="s">
        <v>91</v>
      </c>
      <c r="H185" s="10">
        <f>H158+H184</f>
        <v>690</v>
      </c>
      <c r="I185" s="10">
        <f>I158+I184</f>
        <v>300</v>
      </c>
      <c r="J185" s="10">
        <f>J158+J184</f>
        <v>390</v>
      </c>
      <c r="K185" s="10">
        <f>K158+K184</f>
        <v>38</v>
      </c>
      <c r="L185" s="10">
        <f>L158+L184</f>
        <v>160</v>
      </c>
    </row>
    <row r="186" spans="1:12" x14ac:dyDescent="0.35">
      <c r="A186" s="4"/>
      <c r="B186" s="4"/>
      <c r="C186" s="4"/>
      <c r="D186" s="3"/>
      <c r="E186" s="3"/>
      <c r="F186" s="3"/>
      <c r="G186" s="3"/>
      <c r="H186" s="3"/>
      <c r="I186" s="3"/>
      <c r="J186" s="3"/>
      <c r="K186" s="3"/>
      <c r="L186" s="3"/>
    </row>
    <row r="187" spans="1:12" s="1" customFormat="1" x14ac:dyDescent="0.35"/>
    <row r="188" spans="1:12" x14ac:dyDescent="0.35">
      <c r="A188" s="23" t="s">
        <v>78</v>
      </c>
      <c r="B188" s="110" t="s">
        <v>125</v>
      </c>
      <c r="C188" s="110"/>
    </row>
    <row r="189" spans="1:12" ht="28.75" customHeight="1" x14ac:dyDescent="0.35">
      <c r="A189" s="10" t="s">
        <v>160</v>
      </c>
      <c r="B189" s="155" t="s">
        <v>197</v>
      </c>
      <c r="C189" s="155"/>
    </row>
    <row r="190" spans="1:12" x14ac:dyDescent="0.35">
      <c r="A190" s="7">
        <v>1</v>
      </c>
      <c r="B190" s="108" t="s">
        <v>131</v>
      </c>
      <c r="C190" s="108"/>
    </row>
    <row r="191" spans="1:12" x14ac:dyDescent="0.35">
      <c r="A191" s="7">
        <v>2</v>
      </c>
      <c r="B191" s="108" t="s">
        <v>132</v>
      </c>
      <c r="C191" s="108"/>
    </row>
    <row r="192" spans="1:12" x14ac:dyDescent="0.35">
      <c r="A192" s="7">
        <v>3</v>
      </c>
      <c r="B192" s="156" t="s">
        <v>193</v>
      </c>
      <c r="C192" s="156"/>
    </row>
    <row r="193" spans="1:3" x14ac:dyDescent="0.35">
      <c r="A193" s="7">
        <v>4</v>
      </c>
      <c r="B193" s="108" t="s">
        <v>194</v>
      </c>
      <c r="C193" s="108"/>
    </row>
    <row r="194" spans="1:3" x14ac:dyDescent="0.35">
      <c r="A194" s="7">
        <v>5</v>
      </c>
      <c r="B194" s="108" t="s">
        <v>195</v>
      </c>
      <c r="C194" s="108"/>
    </row>
    <row r="195" spans="1:3" x14ac:dyDescent="0.35">
      <c r="A195" s="7">
        <v>6</v>
      </c>
      <c r="B195" s="108" t="s">
        <v>196</v>
      </c>
      <c r="C195" s="108"/>
    </row>
    <row r="196" spans="1:3" x14ac:dyDescent="0.35">
      <c r="A196" s="10" t="s">
        <v>161</v>
      </c>
      <c r="B196" s="109" t="s">
        <v>126</v>
      </c>
      <c r="C196" s="109"/>
    </row>
    <row r="197" spans="1:3" x14ac:dyDescent="0.35">
      <c r="A197" s="7">
        <v>1</v>
      </c>
      <c r="B197" s="108" t="s">
        <v>127</v>
      </c>
      <c r="C197" s="108"/>
    </row>
    <row r="198" spans="1:3" x14ac:dyDescent="0.35">
      <c r="A198" s="7">
        <v>2</v>
      </c>
      <c r="B198" s="108" t="s">
        <v>128</v>
      </c>
      <c r="C198" s="108"/>
    </row>
    <row r="199" spans="1:3" x14ac:dyDescent="0.35">
      <c r="A199" s="7">
        <v>3</v>
      </c>
      <c r="B199" s="108" t="s">
        <v>129</v>
      </c>
      <c r="C199" s="108"/>
    </row>
    <row r="200" spans="1:3" x14ac:dyDescent="0.35">
      <c r="A200" s="7">
        <v>4</v>
      </c>
      <c r="B200" s="108" t="s">
        <v>130</v>
      </c>
      <c r="C200" s="108"/>
    </row>
    <row r="201" spans="1:3" x14ac:dyDescent="0.35">
      <c r="A201" s="10" t="s">
        <v>162</v>
      </c>
      <c r="B201" s="109" t="s">
        <v>14</v>
      </c>
      <c r="C201" s="109"/>
    </row>
    <row r="202" spans="1:3" x14ac:dyDescent="0.35">
      <c r="A202" s="7">
        <v>1</v>
      </c>
      <c r="B202" s="108" t="s">
        <v>26</v>
      </c>
      <c r="C202" s="108"/>
    </row>
    <row r="203" spans="1:3" x14ac:dyDescent="0.35">
      <c r="A203" s="7">
        <v>2</v>
      </c>
      <c r="B203" s="108" t="s">
        <v>61</v>
      </c>
      <c r="C203" s="108"/>
    </row>
    <row r="204" spans="1:3" x14ac:dyDescent="0.35">
      <c r="A204" s="10" t="s">
        <v>163</v>
      </c>
      <c r="B204" s="109" t="s">
        <v>20</v>
      </c>
      <c r="C204" s="109"/>
    </row>
    <row r="205" spans="1:3" x14ac:dyDescent="0.35">
      <c r="A205" s="7">
        <v>1</v>
      </c>
      <c r="B205" s="108" t="s">
        <v>150</v>
      </c>
      <c r="C205" s="108"/>
    </row>
    <row r="206" spans="1:3" x14ac:dyDescent="0.35">
      <c r="A206" s="7">
        <v>2</v>
      </c>
      <c r="B206" s="108" t="s">
        <v>149</v>
      </c>
      <c r="C206" s="108"/>
    </row>
    <row r="207" spans="1:3" x14ac:dyDescent="0.35">
      <c r="A207" s="10" t="s">
        <v>164</v>
      </c>
      <c r="B207" s="109" t="s">
        <v>57</v>
      </c>
      <c r="C207" s="109"/>
    </row>
    <row r="208" spans="1:3" x14ac:dyDescent="0.35">
      <c r="A208" s="7">
        <v>1</v>
      </c>
      <c r="B208" s="108" t="s">
        <v>73</v>
      </c>
      <c r="C208" s="108"/>
    </row>
    <row r="209" spans="1:3" x14ac:dyDescent="0.35">
      <c r="A209" s="7">
        <v>2</v>
      </c>
      <c r="B209" s="156" t="s">
        <v>74</v>
      </c>
      <c r="C209" s="156"/>
    </row>
  </sheetData>
  <sortState xmlns:xlrd2="http://schemas.microsoft.com/office/spreadsheetml/2017/richdata2" ref="B145:L148">
    <sortCondition ref="B145:B148"/>
  </sortState>
  <mergeCells count="176">
    <mergeCell ref="B197:C197"/>
    <mergeCell ref="B198:C198"/>
    <mergeCell ref="B209:C209"/>
    <mergeCell ref="B208:C208"/>
    <mergeCell ref="B207:C207"/>
    <mergeCell ref="B206:C206"/>
    <mergeCell ref="B205:C205"/>
    <mergeCell ref="B204:C204"/>
    <mergeCell ref="B203:C203"/>
    <mergeCell ref="B202:C202"/>
    <mergeCell ref="B201:C201"/>
    <mergeCell ref="B200:C200"/>
    <mergeCell ref="B199:C199"/>
    <mergeCell ref="B188:C188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A176:C176"/>
    <mergeCell ref="A177:C177"/>
    <mergeCell ref="A178:C178"/>
    <mergeCell ref="A184:C184"/>
    <mergeCell ref="A181:C181"/>
    <mergeCell ref="A182:C182"/>
    <mergeCell ref="A183:C183"/>
    <mergeCell ref="A179:L179"/>
    <mergeCell ref="F161:F162"/>
    <mergeCell ref="G161:G162"/>
    <mergeCell ref="L161:L162"/>
    <mergeCell ref="A163:L163"/>
    <mergeCell ref="A171:L171"/>
    <mergeCell ref="A164:L164"/>
    <mergeCell ref="A168:C168"/>
    <mergeCell ref="A169:C169"/>
    <mergeCell ref="A170:C170"/>
    <mergeCell ref="A152:L152"/>
    <mergeCell ref="A155:C155"/>
    <mergeCell ref="A156:C156"/>
    <mergeCell ref="A157:C157"/>
    <mergeCell ref="A158:C158"/>
    <mergeCell ref="A161:A162"/>
    <mergeCell ref="B161:B162"/>
    <mergeCell ref="C161:C162"/>
    <mergeCell ref="D161:D162"/>
    <mergeCell ref="E161:E162"/>
    <mergeCell ref="H161:K161"/>
    <mergeCell ref="A142:C142"/>
    <mergeCell ref="A143:C143"/>
    <mergeCell ref="A144:L144"/>
    <mergeCell ref="A149:C149"/>
    <mergeCell ref="A150:C150"/>
    <mergeCell ref="A151:C151"/>
    <mergeCell ref="G135:G136"/>
    <mergeCell ref="L135:L136"/>
    <mergeCell ref="A137:L137"/>
    <mergeCell ref="A138:L138"/>
    <mergeCell ref="A141:C141"/>
    <mergeCell ref="A135:A136"/>
    <mergeCell ref="B135:B136"/>
    <mergeCell ref="C135:C136"/>
    <mergeCell ref="D135:D136"/>
    <mergeCell ref="E135:E136"/>
    <mergeCell ref="F135:F136"/>
    <mergeCell ref="H135:K135"/>
    <mergeCell ref="A130:C130"/>
    <mergeCell ref="A131:C131"/>
    <mergeCell ref="A120:C120"/>
    <mergeCell ref="A121:C121"/>
    <mergeCell ref="A122:C122"/>
    <mergeCell ref="A123:L123"/>
    <mergeCell ref="A128:C128"/>
    <mergeCell ref="A129:C129"/>
    <mergeCell ref="A110:L110"/>
    <mergeCell ref="A111:L111"/>
    <mergeCell ref="A114:C114"/>
    <mergeCell ref="A115:C115"/>
    <mergeCell ref="A116:C116"/>
    <mergeCell ref="A117:L117"/>
    <mergeCell ref="D108:D109"/>
    <mergeCell ref="E108:E109"/>
    <mergeCell ref="F108:F109"/>
    <mergeCell ref="G108:G109"/>
    <mergeCell ref="L108:L109"/>
    <mergeCell ref="A105:C105"/>
    <mergeCell ref="A108:A109"/>
    <mergeCell ref="B108:B109"/>
    <mergeCell ref="C108:C109"/>
    <mergeCell ref="H108:K108"/>
    <mergeCell ref="A98:C98"/>
    <mergeCell ref="A99:L99"/>
    <mergeCell ref="A102:C102"/>
    <mergeCell ref="A103:C103"/>
    <mergeCell ref="A104:C104"/>
    <mergeCell ref="A88:C88"/>
    <mergeCell ref="A89:C89"/>
    <mergeCell ref="A90:C90"/>
    <mergeCell ref="A91:L91"/>
    <mergeCell ref="A96:C96"/>
    <mergeCell ref="A97:C97"/>
    <mergeCell ref="F82:F83"/>
    <mergeCell ref="G82:G83"/>
    <mergeCell ref="L82:L83"/>
    <mergeCell ref="A84:L84"/>
    <mergeCell ref="A85:L85"/>
    <mergeCell ref="A78:C78"/>
    <mergeCell ref="A82:A83"/>
    <mergeCell ref="B82:B83"/>
    <mergeCell ref="C82:C83"/>
    <mergeCell ref="D82:D83"/>
    <mergeCell ref="E82:E83"/>
    <mergeCell ref="H82:K82"/>
    <mergeCell ref="A79:C79"/>
    <mergeCell ref="A70:C70"/>
    <mergeCell ref="A71:C71"/>
    <mergeCell ref="A72:L72"/>
    <mergeCell ref="A75:C75"/>
    <mergeCell ref="A76:C76"/>
    <mergeCell ref="A77:C77"/>
    <mergeCell ref="A59:L59"/>
    <mergeCell ref="A61:C61"/>
    <mergeCell ref="A62:C62"/>
    <mergeCell ref="A63:C63"/>
    <mergeCell ref="A64:L64"/>
    <mergeCell ref="A69:C69"/>
    <mergeCell ref="E56:E57"/>
    <mergeCell ref="F56:F57"/>
    <mergeCell ref="G56:G57"/>
    <mergeCell ref="L56:L57"/>
    <mergeCell ref="A58:L58"/>
    <mergeCell ref="A52:C52"/>
    <mergeCell ref="A53:C53"/>
    <mergeCell ref="A56:A57"/>
    <mergeCell ref="B56:B57"/>
    <mergeCell ref="C56:C57"/>
    <mergeCell ref="D56:D57"/>
    <mergeCell ref="H56:K56"/>
    <mergeCell ref="A42:C42"/>
    <mergeCell ref="A43:C43"/>
    <mergeCell ref="A44:C44"/>
    <mergeCell ref="A45:L45"/>
    <mergeCell ref="A50:C50"/>
    <mergeCell ref="A51:C51"/>
    <mergeCell ref="A31:C31"/>
    <mergeCell ref="A32:L32"/>
    <mergeCell ref="A37:C37"/>
    <mergeCell ref="A38:C38"/>
    <mergeCell ref="A39:C39"/>
    <mergeCell ref="A40:L40"/>
    <mergeCell ref="A132:C132"/>
    <mergeCell ref="A185:C185"/>
    <mergeCell ref="A1:L1"/>
    <mergeCell ref="A2:L2"/>
    <mergeCell ref="A5:L5"/>
    <mergeCell ref="A6:L6"/>
    <mergeCell ref="A7:L7"/>
    <mergeCell ref="A17:A18"/>
    <mergeCell ref="B17:B18"/>
    <mergeCell ref="C17:C18"/>
    <mergeCell ref="D17:D18"/>
    <mergeCell ref="E17:E18"/>
    <mergeCell ref="A23:C23"/>
    <mergeCell ref="A24:C24"/>
    <mergeCell ref="A25:C25"/>
    <mergeCell ref="A26:L26"/>
    <mergeCell ref="A29:C29"/>
    <mergeCell ref="A30:C30"/>
    <mergeCell ref="F17:F18"/>
    <mergeCell ref="G17:G18"/>
    <mergeCell ref="L17:L18"/>
    <mergeCell ref="A19:L19"/>
    <mergeCell ref="A20:L20"/>
    <mergeCell ref="H17:K17"/>
  </mergeCells>
  <pageMargins left="0.31496062992125984" right="0.31496062992125984" top="0.74803149606299213" bottom="0.55118110236220474" header="0.31496062992125984" footer="0.31496062992125984"/>
  <pageSetup paperSize="9" orientation="landscape" horizontalDpi="300" verticalDpi="300" r:id="rId1"/>
  <rowBreaks count="1" manualBreakCount="1">
    <brk id="7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1E311-ECA6-4483-AD35-5DB3D72B7997}">
  <dimension ref="A1:L98"/>
  <sheetViews>
    <sheetView zoomScale="130" zoomScaleNormal="130" workbookViewId="0">
      <selection activeCell="A10" sqref="A10"/>
    </sheetView>
  </sheetViews>
  <sheetFormatPr defaultColWidth="8.90625" defaultRowHeight="12" x14ac:dyDescent="0.3"/>
  <cols>
    <col min="1" max="1" width="5.81640625" style="42" customWidth="1"/>
    <col min="2" max="2" width="42.81640625" style="42" customWidth="1"/>
    <col min="3" max="3" width="4.08984375" style="42" bestFit="1" customWidth="1"/>
    <col min="4" max="4" width="4.90625" style="42" bestFit="1" customWidth="1"/>
    <col min="5" max="5" width="5.36328125" style="44" bestFit="1" customWidth="1"/>
    <col min="6" max="6" width="7.08984375" style="42" bestFit="1" customWidth="1"/>
    <col min="7" max="7" width="7.54296875" style="42" bestFit="1" customWidth="1"/>
    <col min="8" max="8" width="5.36328125" style="42" bestFit="1" customWidth="1"/>
    <col min="9" max="9" width="4.08984375" style="42" bestFit="1" customWidth="1"/>
    <col min="10" max="11" width="4.08984375" style="44" bestFit="1" customWidth="1"/>
    <col min="12" max="12" width="4.08984375" style="42" bestFit="1" customWidth="1"/>
    <col min="13" max="16384" width="8.90625" style="42"/>
  </cols>
  <sheetData>
    <row r="1" spans="1:12" x14ac:dyDescent="0.3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</row>
    <row r="2" spans="1:12" x14ac:dyDescent="0.3">
      <c r="A2" s="136" t="s">
        <v>159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</row>
    <row r="3" spans="1:12" x14ac:dyDescent="0.3">
      <c r="A3" s="135" t="s">
        <v>190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5" spans="1:12" x14ac:dyDescent="0.3">
      <c r="A5" s="43" t="s">
        <v>175</v>
      </c>
    </row>
    <row r="6" spans="1:12" x14ac:dyDescent="0.3">
      <c r="A6" s="43" t="s">
        <v>166</v>
      </c>
    </row>
    <row r="7" spans="1:12" x14ac:dyDescent="0.3">
      <c r="A7" s="43" t="s">
        <v>167</v>
      </c>
    </row>
    <row r="8" spans="1:12" x14ac:dyDescent="0.3">
      <c r="A8" s="43" t="s">
        <v>168</v>
      </c>
    </row>
    <row r="9" spans="1:12" x14ac:dyDescent="0.3">
      <c r="A9" s="43" t="s">
        <v>169</v>
      </c>
    </row>
    <row r="10" spans="1:12" x14ac:dyDescent="0.3">
      <c r="A10" s="43" t="s">
        <v>170</v>
      </c>
    </row>
    <row r="12" spans="1:12" x14ac:dyDescent="0.3">
      <c r="A12" s="45"/>
    </row>
    <row r="13" spans="1:12" s="43" customFormat="1" ht="115.75" customHeight="1" x14ac:dyDescent="0.35">
      <c r="A13" s="130" t="s">
        <v>78</v>
      </c>
      <c r="B13" s="130" t="s">
        <v>79</v>
      </c>
      <c r="C13" s="126" t="s">
        <v>80</v>
      </c>
      <c r="D13" s="126" t="s">
        <v>81</v>
      </c>
      <c r="E13" s="128" t="s">
        <v>82</v>
      </c>
      <c r="F13" s="126" t="s">
        <v>83</v>
      </c>
      <c r="G13" s="128" t="s">
        <v>84</v>
      </c>
      <c r="H13" s="132" t="s">
        <v>85</v>
      </c>
      <c r="I13" s="133"/>
      <c r="J13" s="133"/>
      <c r="K13" s="134"/>
      <c r="L13" s="126" t="s">
        <v>146</v>
      </c>
    </row>
    <row r="14" spans="1:12" s="43" customFormat="1" ht="72" customHeight="1" x14ac:dyDescent="0.35">
      <c r="A14" s="131"/>
      <c r="B14" s="131"/>
      <c r="C14" s="127"/>
      <c r="D14" s="127"/>
      <c r="E14" s="129"/>
      <c r="F14" s="127"/>
      <c r="G14" s="129"/>
      <c r="H14" s="48" t="s">
        <v>2</v>
      </c>
      <c r="I14" s="49" t="s">
        <v>3</v>
      </c>
      <c r="J14" s="49" t="s">
        <v>4</v>
      </c>
      <c r="K14" s="49" t="s">
        <v>121</v>
      </c>
      <c r="L14" s="127"/>
    </row>
    <row r="15" spans="1:12" x14ac:dyDescent="0.3">
      <c r="A15" s="157" t="s">
        <v>86</v>
      </c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</row>
    <row r="16" spans="1:12" x14ac:dyDescent="0.3">
      <c r="A16" s="157" t="s">
        <v>87</v>
      </c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</row>
    <row r="17" spans="1:12" s="46" customFormat="1" ht="24" x14ac:dyDescent="0.35">
      <c r="A17" s="70">
        <v>1</v>
      </c>
      <c r="B17" s="71" t="s">
        <v>191</v>
      </c>
      <c r="C17" s="72">
        <v>1</v>
      </c>
      <c r="D17" s="72">
        <v>2</v>
      </c>
      <c r="E17" s="70">
        <v>0</v>
      </c>
      <c r="F17" s="72" t="s">
        <v>122</v>
      </c>
      <c r="G17" s="70" t="s">
        <v>88</v>
      </c>
      <c r="H17" s="70">
        <f t="shared" ref="H17:H25" si="0">I17+J17</f>
        <v>30</v>
      </c>
      <c r="I17" s="72">
        <v>30</v>
      </c>
      <c r="J17" s="72">
        <v>0</v>
      </c>
      <c r="K17" s="72">
        <v>1</v>
      </c>
      <c r="L17" s="70">
        <v>0</v>
      </c>
    </row>
    <row r="18" spans="1:12" s="46" customFormat="1" x14ac:dyDescent="0.35">
      <c r="A18" s="50">
        <v>2</v>
      </c>
      <c r="B18" s="51" t="s">
        <v>7</v>
      </c>
      <c r="C18" s="52">
        <v>1</v>
      </c>
      <c r="D18" s="52">
        <v>2</v>
      </c>
      <c r="E18" s="50">
        <v>2</v>
      </c>
      <c r="F18" s="52" t="s">
        <v>122</v>
      </c>
      <c r="G18" s="50" t="s">
        <v>89</v>
      </c>
      <c r="H18" s="50">
        <f t="shared" si="0"/>
        <v>30</v>
      </c>
      <c r="I18" s="52">
        <v>0</v>
      </c>
      <c r="J18" s="52">
        <v>30</v>
      </c>
      <c r="K18" s="52">
        <v>1</v>
      </c>
      <c r="L18" s="50">
        <v>0</v>
      </c>
    </row>
    <row r="19" spans="1:12" s="46" customFormat="1" x14ac:dyDescent="0.35">
      <c r="A19" s="50">
        <v>3</v>
      </c>
      <c r="B19" s="51" t="s">
        <v>12</v>
      </c>
      <c r="C19" s="52">
        <v>2</v>
      </c>
      <c r="D19" s="52">
        <v>2</v>
      </c>
      <c r="E19" s="50">
        <v>0</v>
      </c>
      <c r="F19" s="52" t="s">
        <v>122</v>
      </c>
      <c r="G19" s="50" t="s">
        <v>88</v>
      </c>
      <c r="H19" s="50">
        <f t="shared" si="0"/>
        <v>30</v>
      </c>
      <c r="I19" s="52">
        <v>0</v>
      </c>
      <c r="J19" s="52">
        <v>30</v>
      </c>
      <c r="K19" s="52">
        <v>1</v>
      </c>
      <c r="L19" s="50">
        <v>0</v>
      </c>
    </row>
    <row r="20" spans="1:12" s="46" customFormat="1" x14ac:dyDescent="0.35">
      <c r="A20" s="50">
        <v>4</v>
      </c>
      <c r="B20" s="51" t="s">
        <v>18</v>
      </c>
      <c r="C20" s="52">
        <v>3</v>
      </c>
      <c r="D20" s="52">
        <v>2</v>
      </c>
      <c r="E20" s="50">
        <v>0</v>
      </c>
      <c r="F20" s="52" t="s">
        <v>122</v>
      </c>
      <c r="G20" s="50" t="s">
        <v>88</v>
      </c>
      <c r="H20" s="50">
        <f t="shared" si="0"/>
        <v>30</v>
      </c>
      <c r="I20" s="52">
        <v>0</v>
      </c>
      <c r="J20" s="52">
        <v>30</v>
      </c>
      <c r="K20" s="52">
        <v>1</v>
      </c>
      <c r="L20" s="50">
        <v>0</v>
      </c>
    </row>
    <row r="21" spans="1:12" s="46" customFormat="1" x14ac:dyDescent="0.35">
      <c r="A21" s="50">
        <v>5</v>
      </c>
      <c r="B21" s="51" t="s">
        <v>39</v>
      </c>
      <c r="C21" s="52">
        <v>3</v>
      </c>
      <c r="D21" s="52">
        <v>0</v>
      </c>
      <c r="E21" s="50">
        <v>0</v>
      </c>
      <c r="F21" s="52" t="s">
        <v>122</v>
      </c>
      <c r="G21" s="50" t="s">
        <v>89</v>
      </c>
      <c r="H21" s="50">
        <f t="shared" si="0"/>
        <v>30</v>
      </c>
      <c r="I21" s="52">
        <v>0</v>
      </c>
      <c r="J21" s="52">
        <v>30</v>
      </c>
      <c r="K21" s="52">
        <v>0</v>
      </c>
      <c r="L21" s="50">
        <v>0</v>
      </c>
    </row>
    <row r="22" spans="1:12" s="46" customFormat="1" x14ac:dyDescent="0.35">
      <c r="A22" s="50">
        <v>6</v>
      </c>
      <c r="B22" s="51" t="s">
        <v>24</v>
      </c>
      <c r="C22" s="52">
        <v>4</v>
      </c>
      <c r="D22" s="52">
        <v>2</v>
      </c>
      <c r="E22" s="50">
        <v>0</v>
      </c>
      <c r="F22" s="52" t="s">
        <v>122</v>
      </c>
      <c r="G22" s="50" t="s">
        <v>88</v>
      </c>
      <c r="H22" s="50">
        <f t="shared" si="0"/>
        <v>30</v>
      </c>
      <c r="I22" s="52">
        <v>0</v>
      </c>
      <c r="J22" s="52">
        <v>30</v>
      </c>
      <c r="K22" s="52">
        <v>1</v>
      </c>
      <c r="L22" s="50">
        <v>0</v>
      </c>
    </row>
    <row r="23" spans="1:12" s="46" customFormat="1" x14ac:dyDescent="0.35">
      <c r="A23" s="50">
        <v>7</v>
      </c>
      <c r="B23" s="51" t="s">
        <v>25</v>
      </c>
      <c r="C23" s="52">
        <v>4</v>
      </c>
      <c r="D23" s="52">
        <v>0</v>
      </c>
      <c r="E23" s="50">
        <v>0</v>
      </c>
      <c r="F23" s="52" t="s">
        <v>122</v>
      </c>
      <c r="G23" s="50" t="s">
        <v>89</v>
      </c>
      <c r="H23" s="50">
        <f t="shared" si="0"/>
        <v>30</v>
      </c>
      <c r="I23" s="52">
        <v>0</v>
      </c>
      <c r="J23" s="52">
        <v>30</v>
      </c>
      <c r="K23" s="52">
        <v>0</v>
      </c>
      <c r="L23" s="50">
        <v>0</v>
      </c>
    </row>
    <row r="24" spans="1:12" s="46" customFormat="1" x14ac:dyDescent="0.35">
      <c r="A24" s="50">
        <v>8</v>
      </c>
      <c r="B24" s="51" t="s">
        <v>29</v>
      </c>
      <c r="C24" s="52">
        <v>5</v>
      </c>
      <c r="D24" s="52">
        <v>2</v>
      </c>
      <c r="E24" s="50">
        <v>0</v>
      </c>
      <c r="F24" s="50" t="s">
        <v>123</v>
      </c>
      <c r="G24" s="50" t="s">
        <v>88</v>
      </c>
      <c r="H24" s="50">
        <f t="shared" si="0"/>
        <v>30</v>
      </c>
      <c r="I24" s="52">
        <v>0</v>
      </c>
      <c r="J24" s="52">
        <v>30</v>
      </c>
      <c r="K24" s="52">
        <v>1</v>
      </c>
      <c r="L24" s="50">
        <v>0</v>
      </c>
    </row>
    <row r="25" spans="1:12" s="46" customFormat="1" ht="24" x14ac:dyDescent="0.35">
      <c r="A25" s="50">
        <v>9</v>
      </c>
      <c r="B25" s="71" t="s">
        <v>192</v>
      </c>
      <c r="C25" s="52">
        <v>5</v>
      </c>
      <c r="D25" s="52">
        <v>2</v>
      </c>
      <c r="E25" s="50">
        <v>0</v>
      </c>
      <c r="F25" s="52" t="s">
        <v>122</v>
      </c>
      <c r="G25" s="50" t="s">
        <v>88</v>
      </c>
      <c r="H25" s="50">
        <f t="shared" si="0"/>
        <v>30</v>
      </c>
      <c r="I25" s="52">
        <v>30</v>
      </c>
      <c r="J25" s="52">
        <v>0</v>
      </c>
      <c r="K25" s="52">
        <v>1</v>
      </c>
      <c r="L25" s="50">
        <v>0</v>
      </c>
    </row>
    <row r="26" spans="1:12" ht="12" customHeight="1" x14ac:dyDescent="0.3">
      <c r="A26" s="111" t="s">
        <v>90</v>
      </c>
      <c r="B26" s="112"/>
      <c r="C26" s="113"/>
      <c r="D26" s="53">
        <f>SUM(D17:D25)</f>
        <v>14</v>
      </c>
      <c r="E26" s="53">
        <f>SUM(E17:E25)</f>
        <v>2</v>
      </c>
      <c r="F26" s="53" t="s">
        <v>91</v>
      </c>
      <c r="G26" s="53" t="s">
        <v>91</v>
      </c>
      <c r="H26" s="53">
        <f>SUM(H17:H25)</f>
        <v>270</v>
      </c>
      <c r="I26" s="53">
        <f>SUM(I17:I25)</f>
        <v>60</v>
      </c>
      <c r="J26" s="53">
        <f>SUM(J17:J25)</f>
        <v>210</v>
      </c>
      <c r="K26" s="53">
        <f>SUM(K17:K25)</f>
        <v>7</v>
      </c>
      <c r="L26" s="53">
        <f>SUM(L17:L25)</f>
        <v>0</v>
      </c>
    </row>
    <row r="27" spans="1:12" ht="12" customHeight="1" x14ac:dyDescent="0.3">
      <c r="A27" s="114" t="s">
        <v>92</v>
      </c>
      <c r="B27" s="115"/>
      <c r="C27" s="116"/>
      <c r="D27" s="54" t="s">
        <v>91</v>
      </c>
      <c r="E27" s="50">
        <f>E26</f>
        <v>2</v>
      </c>
      <c r="F27" s="50" t="s">
        <v>91</v>
      </c>
      <c r="G27" s="50" t="s">
        <v>91</v>
      </c>
      <c r="H27" s="55">
        <f>SUM(I27:J27)</f>
        <v>30</v>
      </c>
      <c r="I27" s="50">
        <v>0</v>
      </c>
      <c r="J27" s="55">
        <f>'Plan studiów MSiAD semestry'!J24+'Plan studiów MSiAD semestry'!J62+'Plan studiów MSiAD semestry'!J89+'Plan studiów MSiAD semestry'!J115+'Plan studiów MSiAD semestry'!J142</f>
        <v>30</v>
      </c>
      <c r="K27" s="55">
        <f>'Plan studiów MSiAD semestry'!K24+'Plan studiów MSiAD semestry'!K62+'Plan studiów MSiAD semestry'!K89+'Plan studiów MSiAD semestry'!K115+'Plan studiów MSiAD semestry'!K142</f>
        <v>1</v>
      </c>
      <c r="L27" s="50">
        <f>SUMIF($E17:$E25,"&gt;0",L17:L25)</f>
        <v>0</v>
      </c>
    </row>
    <row r="28" spans="1:12" ht="12" customHeight="1" x14ac:dyDescent="0.3">
      <c r="A28" s="117" t="s">
        <v>93</v>
      </c>
      <c r="B28" s="118"/>
      <c r="C28" s="119"/>
      <c r="D28" s="56">
        <f>SUMIF(G17:G25,"f",D17:D25)</f>
        <v>12</v>
      </c>
      <c r="E28" s="56">
        <f>SUMIF(G17:G25,"f",E17:E25)</f>
        <v>0</v>
      </c>
      <c r="F28" s="56" t="s">
        <v>91</v>
      </c>
      <c r="G28" s="56" t="s">
        <v>91</v>
      </c>
      <c r="H28" s="56">
        <f>SUMIF($G17:$G25,"f",H17:H25)</f>
        <v>180</v>
      </c>
      <c r="I28" s="56">
        <f>SUMIF($G17:$G25,"f",I17:I25)</f>
        <v>60</v>
      </c>
      <c r="J28" s="56">
        <f>SUMIF($G17:$G25,"f",J17:J25)</f>
        <v>120</v>
      </c>
      <c r="K28" s="56">
        <f>SUMIF($G17:$G25,"f",K17:K25)</f>
        <v>6</v>
      </c>
      <c r="L28" s="56">
        <f>SUMIF($G17:$G25,"f",L17:L25)</f>
        <v>0</v>
      </c>
    </row>
    <row r="29" spans="1:12" x14ac:dyDescent="0.3">
      <c r="A29" s="120" t="s">
        <v>94</v>
      </c>
      <c r="B29" s="121"/>
      <c r="C29" s="121"/>
      <c r="D29" s="121"/>
      <c r="E29" s="121"/>
      <c r="F29" s="121"/>
      <c r="G29" s="121"/>
      <c r="H29" s="121"/>
      <c r="I29" s="121"/>
      <c r="J29" s="121"/>
      <c r="K29" s="121"/>
      <c r="L29" s="121"/>
    </row>
    <row r="30" spans="1:12" s="46" customFormat="1" x14ac:dyDescent="0.35">
      <c r="A30" s="50">
        <v>1</v>
      </c>
      <c r="B30" s="57" t="s">
        <v>8</v>
      </c>
      <c r="C30" s="50">
        <v>1</v>
      </c>
      <c r="D30" s="50">
        <v>3</v>
      </c>
      <c r="E30" s="50">
        <v>1</v>
      </c>
      <c r="F30" s="52" t="s">
        <v>122</v>
      </c>
      <c r="G30" s="50" t="s">
        <v>89</v>
      </c>
      <c r="H30" s="50">
        <f>I30+J30</f>
        <v>45</v>
      </c>
      <c r="I30" s="50">
        <v>0</v>
      </c>
      <c r="J30" s="50">
        <v>45</v>
      </c>
      <c r="K30" s="50">
        <v>2</v>
      </c>
      <c r="L30" s="50">
        <v>0</v>
      </c>
    </row>
    <row r="31" spans="1:12" s="46" customFormat="1" x14ac:dyDescent="0.35">
      <c r="A31" s="50">
        <v>2</v>
      </c>
      <c r="B31" s="57" t="s">
        <v>9</v>
      </c>
      <c r="C31" s="50">
        <v>1</v>
      </c>
      <c r="D31" s="50">
        <v>1</v>
      </c>
      <c r="E31" s="50">
        <v>0</v>
      </c>
      <c r="F31" s="52" t="s">
        <v>122</v>
      </c>
      <c r="G31" s="50" t="s">
        <v>89</v>
      </c>
      <c r="H31" s="50">
        <f>I31+J31</f>
        <v>15</v>
      </c>
      <c r="I31" s="50">
        <v>15</v>
      </c>
      <c r="J31" s="50">
        <v>0</v>
      </c>
      <c r="K31" s="50">
        <v>2</v>
      </c>
      <c r="L31" s="50">
        <v>0</v>
      </c>
    </row>
    <row r="32" spans="1:12" ht="12" customHeight="1" x14ac:dyDescent="0.3">
      <c r="A32" s="137" t="s">
        <v>90</v>
      </c>
      <c r="B32" s="137"/>
      <c r="C32" s="137"/>
      <c r="D32" s="53">
        <f>SUM(D30:D31)</f>
        <v>4</v>
      </c>
      <c r="E32" s="53">
        <f>SUM(E30:E31)</f>
        <v>1</v>
      </c>
      <c r="F32" s="53" t="s">
        <v>91</v>
      </c>
      <c r="G32" s="53" t="s">
        <v>91</v>
      </c>
      <c r="H32" s="53">
        <f>SUM(I32:J32)</f>
        <v>60</v>
      </c>
      <c r="I32" s="53">
        <f t="shared" ref="I32:L32" si="1">SUM(I30:I31)</f>
        <v>15</v>
      </c>
      <c r="J32" s="53">
        <f t="shared" si="1"/>
        <v>45</v>
      </c>
      <c r="K32" s="53">
        <f t="shared" si="1"/>
        <v>4</v>
      </c>
      <c r="L32" s="53">
        <f t="shared" si="1"/>
        <v>0</v>
      </c>
    </row>
    <row r="33" spans="1:12" ht="12" customHeight="1" x14ac:dyDescent="0.3">
      <c r="A33" s="138" t="s">
        <v>92</v>
      </c>
      <c r="B33" s="138"/>
      <c r="C33" s="138"/>
      <c r="D33" s="54" t="s">
        <v>91</v>
      </c>
      <c r="E33" s="50">
        <f>E32</f>
        <v>1</v>
      </c>
      <c r="F33" s="50" t="s">
        <v>91</v>
      </c>
      <c r="G33" s="50" t="s">
        <v>91</v>
      </c>
      <c r="H33" s="55">
        <f t="shared" ref="H33:H34" si="2">SUM(I33:J33)</f>
        <v>15</v>
      </c>
      <c r="I33" s="50">
        <v>0</v>
      </c>
      <c r="J33" s="55">
        <f>'Plan studiów MSiAD semestry'!J30</f>
        <v>15</v>
      </c>
      <c r="K33" s="55">
        <f>'Plan studiów MSiAD semestry'!K30</f>
        <v>1</v>
      </c>
      <c r="L33" s="50">
        <f t="shared" ref="L33" si="3">SUMIF($E30:$E31,"&gt;0",L30:L31)</f>
        <v>0</v>
      </c>
    </row>
    <row r="34" spans="1:12" ht="12" customHeight="1" x14ac:dyDescent="0.3">
      <c r="A34" s="139" t="s">
        <v>93</v>
      </c>
      <c r="B34" s="139"/>
      <c r="C34" s="139"/>
      <c r="D34" s="56">
        <f>SUMIF(G30:G31,"f",D30:D31)</f>
        <v>0</v>
      </c>
      <c r="E34" s="56">
        <f>SUMIF(G30:G31,"f",E30:E31)</f>
        <v>0</v>
      </c>
      <c r="F34" s="56" t="s">
        <v>91</v>
      </c>
      <c r="G34" s="56" t="s">
        <v>91</v>
      </c>
      <c r="H34" s="56">
        <f t="shared" si="2"/>
        <v>0</v>
      </c>
      <c r="I34" s="56">
        <f t="shared" ref="I34:J34" si="4">SUMIF($G30:$G31,"f",I30:I31)</f>
        <v>0</v>
      </c>
      <c r="J34" s="56">
        <f t="shared" si="4"/>
        <v>0</v>
      </c>
      <c r="K34" s="56">
        <f>SUMIF($G30:$G31,"f",K30:K31)</f>
        <v>0</v>
      </c>
      <c r="L34" s="56">
        <f t="shared" ref="L34" si="5">SUMIF($G30:$G31,"f",L30:L31)</f>
        <v>0</v>
      </c>
    </row>
    <row r="35" spans="1:12" x14ac:dyDescent="0.3">
      <c r="A35" s="120" t="s">
        <v>95</v>
      </c>
      <c r="B35" s="121"/>
      <c r="C35" s="121"/>
      <c r="D35" s="121"/>
      <c r="E35" s="121"/>
      <c r="F35" s="121"/>
      <c r="G35" s="121"/>
      <c r="H35" s="121"/>
      <c r="I35" s="121"/>
      <c r="J35" s="121"/>
      <c r="K35" s="121"/>
      <c r="L35" s="121"/>
    </row>
    <row r="36" spans="1:12" s="46" customFormat="1" x14ac:dyDescent="0.35">
      <c r="A36" s="50">
        <v>1</v>
      </c>
      <c r="B36" s="57" t="s">
        <v>49</v>
      </c>
      <c r="C36" s="50">
        <v>1</v>
      </c>
      <c r="D36" s="50">
        <v>4.5</v>
      </c>
      <c r="E36" s="50">
        <v>1</v>
      </c>
      <c r="F36" s="50" t="s">
        <v>123</v>
      </c>
      <c r="G36" s="52" t="s">
        <v>89</v>
      </c>
      <c r="H36" s="52">
        <f>I36+J36</f>
        <v>60</v>
      </c>
      <c r="I36" s="52">
        <v>30</v>
      </c>
      <c r="J36" s="52">
        <v>30</v>
      </c>
      <c r="K36" s="52">
        <v>4</v>
      </c>
      <c r="L36" s="50">
        <v>0</v>
      </c>
    </row>
    <row r="37" spans="1:12" s="46" customFormat="1" x14ac:dyDescent="0.35">
      <c r="A37" s="50">
        <v>2</v>
      </c>
      <c r="B37" s="57" t="s">
        <v>48</v>
      </c>
      <c r="C37" s="50">
        <v>1</v>
      </c>
      <c r="D37" s="50">
        <v>5</v>
      </c>
      <c r="E37" s="50">
        <v>1.5</v>
      </c>
      <c r="F37" s="50" t="s">
        <v>123</v>
      </c>
      <c r="G37" s="52" t="s">
        <v>89</v>
      </c>
      <c r="H37" s="52">
        <f>I37+J37</f>
        <v>75</v>
      </c>
      <c r="I37" s="52">
        <v>30</v>
      </c>
      <c r="J37" s="52">
        <v>45</v>
      </c>
      <c r="K37" s="52">
        <v>4</v>
      </c>
      <c r="L37" s="50">
        <v>0</v>
      </c>
    </row>
    <row r="38" spans="1:12" s="46" customFormat="1" x14ac:dyDescent="0.35">
      <c r="A38" s="50">
        <v>3</v>
      </c>
      <c r="B38" s="57" t="s">
        <v>50</v>
      </c>
      <c r="C38" s="50">
        <v>1</v>
      </c>
      <c r="D38" s="52">
        <v>4</v>
      </c>
      <c r="E38" s="50">
        <v>3</v>
      </c>
      <c r="F38" s="52" t="s">
        <v>122</v>
      </c>
      <c r="G38" s="52" t="s">
        <v>89</v>
      </c>
      <c r="H38" s="52">
        <f>I38+J38</f>
        <v>60</v>
      </c>
      <c r="I38" s="52">
        <v>15</v>
      </c>
      <c r="J38" s="50">
        <v>45</v>
      </c>
      <c r="K38" s="50">
        <v>2</v>
      </c>
      <c r="L38" s="50">
        <v>0</v>
      </c>
    </row>
    <row r="39" spans="1:12" s="46" customFormat="1" x14ac:dyDescent="0.35">
      <c r="A39" s="50">
        <v>4</v>
      </c>
      <c r="B39" s="57" t="s">
        <v>47</v>
      </c>
      <c r="C39" s="50">
        <v>1</v>
      </c>
      <c r="D39" s="50">
        <v>4</v>
      </c>
      <c r="E39" s="50">
        <v>1</v>
      </c>
      <c r="F39" s="50" t="s">
        <v>123</v>
      </c>
      <c r="G39" s="52" t="s">
        <v>89</v>
      </c>
      <c r="H39" s="52">
        <f>I39+J39</f>
        <v>60</v>
      </c>
      <c r="I39" s="52">
        <v>30</v>
      </c>
      <c r="J39" s="52">
        <v>30</v>
      </c>
      <c r="K39" s="52">
        <v>4</v>
      </c>
      <c r="L39" s="50">
        <v>0</v>
      </c>
    </row>
    <row r="40" spans="1:12" s="46" customFormat="1" x14ac:dyDescent="0.35">
      <c r="A40" s="50">
        <v>5</v>
      </c>
      <c r="B40" s="57" t="s">
        <v>51</v>
      </c>
      <c r="C40" s="50">
        <v>2</v>
      </c>
      <c r="D40" s="50">
        <v>4.5</v>
      </c>
      <c r="E40" s="50">
        <v>1</v>
      </c>
      <c r="F40" s="50" t="s">
        <v>123</v>
      </c>
      <c r="G40" s="52" t="s">
        <v>89</v>
      </c>
      <c r="H40" s="52">
        <f>I40+J40</f>
        <v>60</v>
      </c>
      <c r="I40" s="52">
        <v>30</v>
      </c>
      <c r="J40" s="52">
        <v>30</v>
      </c>
      <c r="K40" s="52">
        <v>4</v>
      </c>
      <c r="L40" s="50">
        <v>0</v>
      </c>
    </row>
    <row r="41" spans="1:12" s="46" customFormat="1" x14ac:dyDescent="0.35">
      <c r="A41" s="50">
        <v>6</v>
      </c>
      <c r="B41" s="57" t="s">
        <v>19</v>
      </c>
      <c r="C41" s="50">
        <v>2</v>
      </c>
      <c r="D41" s="50">
        <v>6.5</v>
      </c>
      <c r="E41" s="50">
        <v>1.5</v>
      </c>
      <c r="F41" s="50" t="s">
        <v>123</v>
      </c>
      <c r="G41" s="52" t="s">
        <v>89</v>
      </c>
      <c r="H41" s="52">
        <f t="shared" ref="H41" si="6">I41+J41</f>
        <v>90</v>
      </c>
      <c r="I41" s="52">
        <v>45</v>
      </c>
      <c r="J41" s="52">
        <v>45</v>
      </c>
      <c r="K41" s="52">
        <v>4</v>
      </c>
      <c r="L41" s="50">
        <v>0</v>
      </c>
    </row>
    <row r="42" spans="1:12" s="46" customFormat="1" x14ac:dyDescent="0.35">
      <c r="A42" s="50">
        <v>7</v>
      </c>
      <c r="B42" s="59" t="s">
        <v>15</v>
      </c>
      <c r="C42" s="50">
        <v>2</v>
      </c>
      <c r="D42" s="50">
        <v>4.5</v>
      </c>
      <c r="E42" s="50">
        <v>2</v>
      </c>
      <c r="F42" s="52" t="s">
        <v>122</v>
      </c>
      <c r="G42" s="52" t="s">
        <v>89</v>
      </c>
      <c r="H42" s="52">
        <f>I42+J42</f>
        <v>60</v>
      </c>
      <c r="I42" s="52">
        <v>30</v>
      </c>
      <c r="J42" s="52">
        <v>30</v>
      </c>
      <c r="K42" s="52">
        <v>2</v>
      </c>
      <c r="L42" s="50">
        <v>0</v>
      </c>
    </row>
    <row r="43" spans="1:12" s="46" customFormat="1" x14ac:dyDescent="0.35">
      <c r="A43" s="50">
        <v>8</v>
      </c>
      <c r="B43" s="57" t="s">
        <v>46</v>
      </c>
      <c r="C43" s="50">
        <v>2</v>
      </c>
      <c r="D43" s="50">
        <v>6</v>
      </c>
      <c r="E43" s="50">
        <v>3</v>
      </c>
      <c r="F43" s="52" t="s">
        <v>122</v>
      </c>
      <c r="G43" s="52" t="s">
        <v>89</v>
      </c>
      <c r="H43" s="52">
        <f>I43+J43</f>
        <v>75</v>
      </c>
      <c r="I43" s="52">
        <v>30</v>
      </c>
      <c r="J43" s="52">
        <v>45</v>
      </c>
      <c r="K43" s="52">
        <v>2</v>
      </c>
      <c r="L43" s="50">
        <v>0</v>
      </c>
    </row>
    <row r="44" spans="1:12" s="46" customFormat="1" x14ac:dyDescent="0.35">
      <c r="A44" s="50">
        <v>9</v>
      </c>
      <c r="B44" s="57" t="s">
        <v>53</v>
      </c>
      <c r="C44" s="50">
        <v>3</v>
      </c>
      <c r="D44" s="50">
        <v>4.5</v>
      </c>
      <c r="E44" s="50">
        <v>1</v>
      </c>
      <c r="F44" s="50" t="s">
        <v>123</v>
      </c>
      <c r="G44" s="52" t="s">
        <v>89</v>
      </c>
      <c r="H44" s="52">
        <f>I44+J44</f>
        <v>60</v>
      </c>
      <c r="I44" s="52">
        <v>30</v>
      </c>
      <c r="J44" s="52">
        <v>30</v>
      </c>
      <c r="K44" s="52">
        <v>4</v>
      </c>
      <c r="L44" s="50">
        <v>0</v>
      </c>
    </row>
    <row r="45" spans="1:12" s="46" customFormat="1" x14ac:dyDescent="0.35">
      <c r="A45" s="50">
        <v>10</v>
      </c>
      <c r="B45" s="57" t="s">
        <v>40</v>
      </c>
      <c r="C45" s="50">
        <v>3</v>
      </c>
      <c r="D45" s="50">
        <v>6.5</v>
      </c>
      <c r="E45" s="50">
        <v>1.5</v>
      </c>
      <c r="F45" s="50" t="s">
        <v>123</v>
      </c>
      <c r="G45" s="52" t="s">
        <v>89</v>
      </c>
      <c r="H45" s="52">
        <f t="shared" ref="H45" si="7">I45+J45</f>
        <v>90</v>
      </c>
      <c r="I45" s="52">
        <v>45</v>
      </c>
      <c r="J45" s="52">
        <v>45</v>
      </c>
      <c r="K45" s="52">
        <v>4</v>
      </c>
      <c r="L45" s="50">
        <v>0</v>
      </c>
    </row>
    <row r="46" spans="1:12" s="46" customFormat="1" x14ac:dyDescent="0.35">
      <c r="A46" s="50">
        <v>11</v>
      </c>
      <c r="B46" s="59" t="s">
        <v>52</v>
      </c>
      <c r="C46" s="50">
        <v>3</v>
      </c>
      <c r="D46" s="50">
        <v>4.5</v>
      </c>
      <c r="E46" s="50">
        <v>1</v>
      </c>
      <c r="F46" s="50" t="s">
        <v>123</v>
      </c>
      <c r="G46" s="52" t="s">
        <v>89</v>
      </c>
      <c r="H46" s="52">
        <f>I46+J46</f>
        <v>60</v>
      </c>
      <c r="I46" s="52">
        <v>30</v>
      </c>
      <c r="J46" s="52">
        <v>30</v>
      </c>
      <c r="K46" s="52">
        <v>4</v>
      </c>
      <c r="L46" s="50">
        <v>0</v>
      </c>
    </row>
    <row r="47" spans="1:12" s="46" customFormat="1" x14ac:dyDescent="0.35">
      <c r="A47" s="50">
        <v>12</v>
      </c>
      <c r="B47" s="60" t="s">
        <v>76</v>
      </c>
      <c r="C47" s="50">
        <v>3</v>
      </c>
      <c r="D47" s="50">
        <v>4.5</v>
      </c>
      <c r="E47" s="50">
        <v>3</v>
      </c>
      <c r="F47" s="52" t="s">
        <v>122</v>
      </c>
      <c r="G47" s="52" t="s">
        <v>89</v>
      </c>
      <c r="H47" s="52">
        <f>I47+J47</f>
        <v>60</v>
      </c>
      <c r="I47" s="52">
        <v>15</v>
      </c>
      <c r="J47" s="52">
        <v>45</v>
      </c>
      <c r="K47" s="52">
        <v>2</v>
      </c>
      <c r="L47" s="50">
        <v>0</v>
      </c>
    </row>
    <row r="48" spans="1:12" s="46" customFormat="1" x14ac:dyDescent="0.35">
      <c r="A48" s="50">
        <v>13</v>
      </c>
      <c r="B48" s="60" t="s">
        <v>42</v>
      </c>
      <c r="C48" s="50">
        <v>4</v>
      </c>
      <c r="D48" s="50">
        <v>5</v>
      </c>
      <c r="E48" s="50">
        <v>1.5</v>
      </c>
      <c r="F48" s="50" t="s">
        <v>123</v>
      </c>
      <c r="G48" s="52" t="s">
        <v>89</v>
      </c>
      <c r="H48" s="52">
        <f>I48+J48</f>
        <v>60</v>
      </c>
      <c r="I48" s="52">
        <v>30</v>
      </c>
      <c r="J48" s="52">
        <v>30</v>
      </c>
      <c r="K48" s="52">
        <v>4</v>
      </c>
      <c r="L48" s="50">
        <v>0</v>
      </c>
    </row>
    <row r="49" spans="1:12" s="46" customFormat="1" x14ac:dyDescent="0.35">
      <c r="A49" s="50">
        <v>14</v>
      </c>
      <c r="B49" s="57" t="s">
        <v>77</v>
      </c>
      <c r="C49" s="50">
        <v>4</v>
      </c>
      <c r="D49" s="50">
        <v>4.5</v>
      </c>
      <c r="E49" s="50">
        <v>1</v>
      </c>
      <c r="F49" s="52" t="s">
        <v>123</v>
      </c>
      <c r="G49" s="50" t="s">
        <v>89</v>
      </c>
      <c r="H49" s="50">
        <f t="shared" ref="H49" si="8">I49+J49</f>
        <v>60</v>
      </c>
      <c r="I49" s="52">
        <v>30</v>
      </c>
      <c r="J49" s="52">
        <v>30</v>
      </c>
      <c r="K49" s="52">
        <v>4</v>
      </c>
      <c r="L49" s="50">
        <v>0</v>
      </c>
    </row>
    <row r="50" spans="1:12" s="46" customFormat="1" x14ac:dyDescent="0.35">
      <c r="A50" s="50">
        <v>15</v>
      </c>
      <c r="B50" s="61" t="s">
        <v>148</v>
      </c>
      <c r="C50" s="50">
        <v>5</v>
      </c>
      <c r="D50" s="50">
        <v>2.5</v>
      </c>
      <c r="E50" s="50">
        <v>0</v>
      </c>
      <c r="F50" s="52" t="s">
        <v>122</v>
      </c>
      <c r="G50" s="50" t="s">
        <v>89</v>
      </c>
      <c r="H50" s="50">
        <f>I50+J50</f>
        <v>30</v>
      </c>
      <c r="I50" s="52">
        <v>30</v>
      </c>
      <c r="J50" s="52">
        <v>0</v>
      </c>
      <c r="K50" s="52">
        <v>2</v>
      </c>
      <c r="L50" s="50">
        <v>0</v>
      </c>
    </row>
    <row r="51" spans="1:12" s="46" customFormat="1" x14ac:dyDescent="0.35">
      <c r="A51" s="50">
        <v>16</v>
      </c>
      <c r="B51" s="57" t="s">
        <v>64</v>
      </c>
      <c r="C51" s="50">
        <v>5</v>
      </c>
      <c r="D51" s="50">
        <v>4.5</v>
      </c>
      <c r="E51" s="50">
        <v>3</v>
      </c>
      <c r="F51" s="52" t="s">
        <v>122</v>
      </c>
      <c r="G51" s="52" t="s">
        <v>89</v>
      </c>
      <c r="H51" s="52">
        <f>I51+J51</f>
        <v>60</v>
      </c>
      <c r="I51" s="52">
        <v>15</v>
      </c>
      <c r="J51" s="52">
        <v>45</v>
      </c>
      <c r="K51" s="52">
        <v>2</v>
      </c>
      <c r="L51" s="50">
        <v>0</v>
      </c>
    </row>
    <row r="52" spans="1:12" s="46" customFormat="1" x14ac:dyDescent="0.35">
      <c r="A52" s="50">
        <v>17</v>
      </c>
      <c r="B52" s="59" t="s">
        <v>58</v>
      </c>
      <c r="C52" s="50">
        <v>5</v>
      </c>
      <c r="D52" s="50">
        <v>2</v>
      </c>
      <c r="E52" s="50">
        <v>2</v>
      </c>
      <c r="F52" s="52" t="s">
        <v>122</v>
      </c>
      <c r="G52" s="50" t="s">
        <v>88</v>
      </c>
      <c r="H52" s="50">
        <f>I52+J52</f>
        <v>30</v>
      </c>
      <c r="I52" s="52">
        <v>0</v>
      </c>
      <c r="J52" s="52">
        <v>30</v>
      </c>
      <c r="K52" s="52">
        <v>2</v>
      </c>
      <c r="L52" s="50">
        <v>0</v>
      </c>
    </row>
    <row r="53" spans="1:12" s="46" customFormat="1" x14ac:dyDescent="0.35">
      <c r="A53" s="50">
        <v>18</v>
      </c>
      <c r="B53" s="57" t="s">
        <v>56</v>
      </c>
      <c r="C53" s="50">
        <v>5</v>
      </c>
      <c r="D53" s="50">
        <v>5</v>
      </c>
      <c r="E53" s="50">
        <v>1</v>
      </c>
      <c r="F53" s="50" t="s">
        <v>123</v>
      </c>
      <c r="G53" s="52" t="s">
        <v>89</v>
      </c>
      <c r="H53" s="52">
        <f>I53+J53</f>
        <v>60</v>
      </c>
      <c r="I53" s="52">
        <v>30</v>
      </c>
      <c r="J53" s="52">
        <v>30</v>
      </c>
      <c r="K53" s="52">
        <v>4</v>
      </c>
      <c r="L53" s="50">
        <v>0</v>
      </c>
    </row>
    <row r="54" spans="1:12" s="46" customFormat="1" x14ac:dyDescent="0.35">
      <c r="A54" s="50">
        <v>19</v>
      </c>
      <c r="B54" s="61" t="s">
        <v>147</v>
      </c>
      <c r="C54" s="50">
        <v>6</v>
      </c>
      <c r="D54" s="50">
        <v>2.5</v>
      </c>
      <c r="E54" s="50">
        <v>0</v>
      </c>
      <c r="F54" s="52" t="s">
        <v>122</v>
      </c>
      <c r="G54" s="50" t="s">
        <v>89</v>
      </c>
      <c r="H54" s="50">
        <f t="shared" ref="H54" si="9">I54+J54</f>
        <v>30</v>
      </c>
      <c r="I54" s="52">
        <v>30</v>
      </c>
      <c r="J54" s="52">
        <v>0</v>
      </c>
      <c r="K54" s="52">
        <v>2</v>
      </c>
      <c r="L54" s="50">
        <v>0</v>
      </c>
    </row>
    <row r="55" spans="1:12" s="46" customFormat="1" x14ac:dyDescent="0.35">
      <c r="A55" s="50">
        <v>20</v>
      </c>
      <c r="B55" s="59" t="s">
        <v>59</v>
      </c>
      <c r="C55" s="50">
        <v>6</v>
      </c>
      <c r="D55" s="50">
        <v>3.5</v>
      </c>
      <c r="E55" s="50">
        <v>3.5</v>
      </c>
      <c r="F55" s="52" t="s">
        <v>123</v>
      </c>
      <c r="G55" s="50" t="s">
        <v>88</v>
      </c>
      <c r="H55" s="50">
        <v>45</v>
      </c>
      <c r="I55" s="52">
        <v>0</v>
      </c>
      <c r="J55" s="52">
        <v>45</v>
      </c>
      <c r="K55" s="52">
        <v>4</v>
      </c>
      <c r="L55" s="50">
        <v>0</v>
      </c>
    </row>
    <row r="56" spans="1:12" s="46" customFormat="1" x14ac:dyDescent="0.35">
      <c r="A56" s="50">
        <v>21</v>
      </c>
      <c r="B56" s="57" t="s">
        <v>171</v>
      </c>
      <c r="C56" s="50">
        <v>6</v>
      </c>
      <c r="D56" s="50">
        <v>2.5</v>
      </c>
      <c r="E56" s="50">
        <v>2.5</v>
      </c>
      <c r="F56" s="52" t="s">
        <v>122</v>
      </c>
      <c r="G56" s="50" t="s">
        <v>88</v>
      </c>
      <c r="H56" s="50">
        <f t="shared" ref="H56" si="10">I56+J56</f>
        <v>30</v>
      </c>
      <c r="I56" s="52">
        <v>0</v>
      </c>
      <c r="J56" s="52">
        <v>30</v>
      </c>
      <c r="K56" s="52">
        <v>2</v>
      </c>
      <c r="L56" s="50">
        <v>0</v>
      </c>
    </row>
    <row r="57" spans="1:12" ht="12" customHeight="1" x14ac:dyDescent="0.3">
      <c r="A57" s="111" t="s">
        <v>90</v>
      </c>
      <c r="B57" s="112"/>
      <c r="C57" s="113"/>
      <c r="D57" s="53">
        <f>SUM(D36:D56)</f>
        <v>91</v>
      </c>
      <c r="E57" s="53">
        <f>SUM(E36:E56)</f>
        <v>35</v>
      </c>
      <c r="F57" s="53" t="s">
        <v>91</v>
      </c>
      <c r="G57" s="53" t="s">
        <v>91</v>
      </c>
      <c r="H57" s="53">
        <f>SUM(H36:H56)</f>
        <v>1215</v>
      </c>
      <c r="I57" s="53">
        <f>SUM(I36:I56)</f>
        <v>525</v>
      </c>
      <c r="J57" s="53">
        <f>SUM(J36:J56)</f>
        <v>690</v>
      </c>
      <c r="K57" s="53">
        <f>SUM(K36:K56)</f>
        <v>66</v>
      </c>
      <c r="L57" s="53">
        <f>SUM(L36:L56)</f>
        <v>0</v>
      </c>
    </row>
    <row r="58" spans="1:12" ht="12" customHeight="1" x14ac:dyDescent="0.3">
      <c r="A58" s="114" t="s">
        <v>92</v>
      </c>
      <c r="B58" s="115"/>
      <c r="C58" s="116"/>
      <c r="D58" s="54" t="s">
        <v>91</v>
      </c>
      <c r="E58" s="50">
        <f>E57</f>
        <v>35</v>
      </c>
      <c r="F58" s="50" t="s">
        <v>91</v>
      </c>
      <c r="G58" s="50" t="s">
        <v>91</v>
      </c>
      <c r="H58" s="55">
        <f t="shared" ref="H58" si="11">SUM(I58:J58)</f>
        <v>470</v>
      </c>
      <c r="I58" s="50">
        <v>0</v>
      </c>
      <c r="J58" s="55">
        <f>'Plan studiów MSiAD semestry'!J38+'Plan studiów MSiAD semestry'!J70+'Plan studiów MSiAD semestry'!J97+'Plan studiów MSiAD semestry'!J121+'Plan studiów MSiAD semestry'!J150+'Plan studiów MSiAD semestry'!J169</f>
        <v>470</v>
      </c>
      <c r="K58" s="55">
        <f>'Plan studiów MSiAD semestry'!K38+'Plan studiów MSiAD semestry'!K70+'Plan studiów MSiAD semestry'!K97+'Plan studiów MSiAD semestry'!K121+'Plan studiów MSiAD semestry'!K150+'Plan studiów MSiAD semestry'!K169</f>
        <v>25</v>
      </c>
      <c r="L58" s="50">
        <f>SUMIF($E36:$E56,"&gt;0",L36:L56)</f>
        <v>0</v>
      </c>
    </row>
    <row r="59" spans="1:12" ht="12" customHeight="1" x14ac:dyDescent="0.3">
      <c r="A59" s="117" t="s">
        <v>93</v>
      </c>
      <c r="B59" s="118"/>
      <c r="C59" s="119"/>
      <c r="D59" s="56">
        <f>SUMIF(G36:G56,"f",D36:D56)</f>
        <v>8</v>
      </c>
      <c r="E59" s="56">
        <f>SUMIF(G36:G56,"f",E36:E56)</f>
        <v>8</v>
      </c>
      <c r="F59" s="56" t="s">
        <v>91</v>
      </c>
      <c r="G59" s="56" t="s">
        <v>91</v>
      </c>
      <c r="H59" s="56">
        <f>SUMIF($G36:$G56,"f",H36:H56)</f>
        <v>105</v>
      </c>
      <c r="I59" s="56">
        <f>SUMIF($G36:$G56,"f",I36:I56)</f>
        <v>0</v>
      </c>
      <c r="J59" s="56">
        <f>SUMIF($G36:$G56,"f",J36:J56)</f>
        <v>105</v>
      </c>
      <c r="K59" s="56">
        <f>SUMIF($G36:$G56,"f",K36:K56)</f>
        <v>8</v>
      </c>
      <c r="L59" s="56">
        <f>SUMIF($G36:$G56,"f",L36:L56)</f>
        <v>0</v>
      </c>
    </row>
    <row r="60" spans="1:12" x14ac:dyDescent="0.3">
      <c r="A60" s="120" t="s">
        <v>96</v>
      </c>
      <c r="B60" s="121"/>
      <c r="C60" s="121"/>
      <c r="D60" s="121"/>
      <c r="E60" s="121"/>
      <c r="F60" s="121"/>
      <c r="G60" s="121"/>
      <c r="H60" s="121"/>
      <c r="I60" s="121"/>
      <c r="J60" s="121"/>
      <c r="K60" s="121"/>
      <c r="L60" s="121"/>
    </row>
    <row r="61" spans="1:12" s="46" customFormat="1" x14ac:dyDescent="0.35">
      <c r="A61" s="50">
        <v>1</v>
      </c>
      <c r="B61" s="57" t="s">
        <v>10</v>
      </c>
      <c r="C61" s="50">
        <v>1</v>
      </c>
      <c r="D61" s="50">
        <v>3</v>
      </c>
      <c r="E61" s="50">
        <v>1</v>
      </c>
      <c r="F61" s="52" t="s">
        <v>122</v>
      </c>
      <c r="G61" s="50" t="s">
        <v>88</v>
      </c>
      <c r="H61" s="50">
        <f>I61+J61</f>
        <v>45</v>
      </c>
      <c r="I61" s="52">
        <v>15</v>
      </c>
      <c r="J61" s="52">
        <v>30</v>
      </c>
      <c r="K61" s="52">
        <v>2</v>
      </c>
      <c r="L61" s="50">
        <v>0</v>
      </c>
    </row>
    <row r="62" spans="1:12" s="46" customFormat="1" x14ac:dyDescent="0.35">
      <c r="A62" s="50">
        <v>2</v>
      </c>
      <c r="B62" s="57" t="s">
        <v>13</v>
      </c>
      <c r="C62" s="50">
        <v>2</v>
      </c>
      <c r="D62" s="50">
        <v>4</v>
      </c>
      <c r="E62" s="50">
        <v>1</v>
      </c>
      <c r="F62" s="52" t="s">
        <v>122</v>
      </c>
      <c r="G62" s="50" t="s">
        <v>88</v>
      </c>
      <c r="H62" s="50">
        <f>I62+J62</f>
        <v>60</v>
      </c>
      <c r="I62" s="50">
        <v>30</v>
      </c>
      <c r="J62" s="50">
        <v>30</v>
      </c>
      <c r="K62" s="50">
        <v>2</v>
      </c>
      <c r="L62" s="50">
        <v>0</v>
      </c>
    </row>
    <row r="63" spans="1:12" s="46" customFormat="1" x14ac:dyDescent="0.35">
      <c r="A63" s="50">
        <v>3</v>
      </c>
      <c r="B63" s="59" t="s">
        <v>16</v>
      </c>
      <c r="C63" s="50">
        <v>2</v>
      </c>
      <c r="D63" s="50">
        <v>2.5</v>
      </c>
      <c r="E63" s="50">
        <v>2.5</v>
      </c>
      <c r="F63" s="52" t="s">
        <v>122</v>
      </c>
      <c r="G63" s="50" t="s">
        <v>88</v>
      </c>
      <c r="H63" s="50">
        <f>I63+J63</f>
        <v>30</v>
      </c>
      <c r="I63" s="52">
        <v>0</v>
      </c>
      <c r="J63" s="52">
        <v>30</v>
      </c>
      <c r="K63" s="52">
        <v>2</v>
      </c>
      <c r="L63" s="50">
        <v>0</v>
      </c>
    </row>
    <row r="64" spans="1:12" s="46" customFormat="1" x14ac:dyDescent="0.35">
      <c r="A64" s="50">
        <v>4</v>
      </c>
      <c r="B64" s="57" t="s">
        <v>22</v>
      </c>
      <c r="C64" s="50">
        <v>3</v>
      </c>
      <c r="D64" s="50">
        <v>4.5</v>
      </c>
      <c r="E64" s="50">
        <v>2</v>
      </c>
      <c r="F64" s="52" t="s">
        <v>122</v>
      </c>
      <c r="G64" s="50" t="s">
        <v>88</v>
      </c>
      <c r="H64" s="50">
        <f>I64+J64</f>
        <v>60</v>
      </c>
      <c r="I64" s="52">
        <v>30</v>
      </c>
      <c r="J64" s="52">
        <v>30</v>
      </c>
      <c r="K64" s="52">
        <v>2</v>
      </c>
      <c r="L64" s="50">
        <v>0</v>
      </c>
    </row>
    <row r="65" spans="1:12" s="46" customFormat="1" x14ac:dyDescent="0.35">
      <c r="A65" s="50">
        <v>5</v>
      </c>
      <c r="B65" s="59" t="s">
        <v>33</v>
      </c>
      <c r="C65" s="50">
        <v>3</v>
      </c>
      <c r="D65" s="50">
        <v>3.5</v>
      </c>
      <c r="E65" s="50">
        <v>2</v>
      </c>
      <c r="F65" s="52" t="s">
        <v>122</v>
      </c>
      <c r="G65" s="50" t="s">
        <v>88</v>
      </c>
      <c r="H65" s="50">
        <f>I65+J65</f>
        <v>45</v>
      </c>
      <c r="I65" s="52">
        <v>15</v>
      </c>
      <c r="J65" s="52">
        <v>30</v>
      </c>
      <c r="K65" s="52">
        <v>2</v>
      </c>
      <c r="L65" s="50">
        <v>0</v>
      </c>
    </row>
    <row r="66" spans="1:12" s="46" customFormat="1" x14ac:dyDescent="0.35">
      <c r="A66" s="50">
        <v>6</v>
      </c>
      <c r="B66" s="73" t="s">
        <v>71</v>
      </c>
      <c r="C66" s="50">
        <v>4</v>
      </c>
      <c r="D66" s="74">
        <v>6</v>
      </c>
      <c r="E66" s="50">
        <v>2</v>
      </c>
      <c r="F66" s="50" t="s">
        <v>123</v>
      </c>
      <c r="G66" s="50" t="s">
        <v>88</v>
      </c>
      <c r="H66" s="50">
        <f t="shared" ref="H66:H69" si="12">I66+J66</f>
        <v>75</v>
      </c>
      <c r="I66" s="50">
        <v>30</v>
      </c>
      <c r="J66" s="50">
        <v>45</v>
      </c>
      <c r="K66" s="50">
        <v>4</v>
      </c>
      <c r="L66" s="50">
        <v>0</v>
      </c>
    </row>
    <row r="67" spans="1:12" s="46" customFormat="1" x14ac:dyDescent="0.35">
      <c r="A67" s="50">
        <v>7</v>
      </c>
      <c r="B67" s="59" t="s">
        <v>67</v>
      </c>
      <c r="C67" s="50">
        <v>4</v>
      </c>
      <c r="D67" s="50">
        <v>4.5</v>
      </c>
      <c r="E67" s="50">
        <v>2</v>
      </c>
      <c r="F67" s="52" t="s">
        <v>122</v>
      </c>
      <c r="G67" s="50" t="s">
        <v>88</v>
      </c>
      <c r="H67" s="50">
        <f t="shared" si="12"/>
        <v>60</v>
      </c>
      <c r="I67" s="52">
        <v>30</v>
      </c>
      <c r="J67" s="52">
        <v>30</v>
      </c>
      <c r="K67" s="52">
        <v>2</v>
      </c>
      <c r="L67" s="50">
        <v>0</v>
      </c>
    </row>
    <row r="68" spans="1:12" s="46" customFormat="1" x14ac:dyDescent="0.35">
      <c r="A68" s="50">
        <v>8</v>
      </c>
      <c r="B68" s="59" t="s">
        <v>21</v>
      </c>
      <c r="C68" s="50">
        <v>4</v>
      </c>
      <c r="D68" s="50">
        <v>4</v>
      </c>
      <c r="E68" s="50">
        <v>1.5</v>
      </c>
      <c r="F68" s="52" t="s">
        <v>122</v>
      </c>
      <c r="G68" s="50" t="s">
        <v>88</v>
      </c>
      <c r="H68" s="50">
        <f t="shared" si="12"/>
        <v>60</v>
      </c>
      <c r="I68" s="50">
        <v>30</v>
      </c>
      <c r="J68" s="50">
        <v>30</v>
      </c>
      <c r="K68" s="50">
        <v>2</v>
      </c>
      <c r="L68" s="50">
        <v>0</v>
      </c>
    </row>
    <row r="69" spans="1:12" s="46" customFormat="1" x14ac:dyDescent="0.35">
      <c r="A69" s="50">
        <v>9</v>
      </c>
      <c r="B69" s="57" t="s">
        <v>27</v>
      </c>
      <c r="C69" s="50">
        <v>4</v>
      </c>
      <c r="D69" s="50">
        <v>4</v>
      </c>
      <c r="E69" s="50">
        <v>3</v>
      </c>
      <c r="F69" s="52" t="s">
        <v>122</v>
      </c>
      <c r="G69" s="50" t="s">
        <v>88</v>
      </c>
      <c r="H69" s="50">
        <f t="shared" si="12"/>
        <v>60</v>
      </c>
      <c r="I69" s="52">
        <v>15</v>
      </c>
      <c r="J69" s="52">
        <v>45</v>
      </c>
      <c r="K69" s="52">
        <v>2</v>
      </c>
      <c r="L69" s="50">
        <v>0</v>
      </c>
    </row>
    <row r="70" spans="1:12" s="46" customFormat="1" x14ac:dyDescent="0.35">
      <c r="A70" s="50">
        <v>10</v>
      </c>
      <c r="B70" s="59" t="s">
        <v>31</v>
      </c>
      <c r="C70" s="50">
        <v>5</v>
      </c>
      <c r="D70" s="50">
        <v>6</v>
      </c>
      <c r="E70" s="50">
        <v>3</v>
      </c>
      <c r="F70" s="50" t="s">
        <v>123</v>
      </c>
      <c r="G70" s="50" t="s">
        <v>88</v>
      </c>
      <c r="H70" s="50">
        <f>I70+J70</f>
        <v>75</v>
      </c>
      <c r="I70" s="52">
        <v>30</v>
      </c>
      <c r="J70" s="52">
        <v>45</v>
      </c>
      <c r="K70" s="52">
        <v>4</v>
      </c>
      <c r="L70" s="50">
        <v>0</v>
      </c>
    </row>
    <row r="71" spans="1:12" s="46" customFormat="1" x14ac:dyDescent="0.35">
      <c r="A71" s="50">
        <v>11</v>
      </c>
      <c r="B71" s="59" t="s">
        <v>30</v>
      </c>
      <c r="C71" s="50">
        <v>5</v>
      </c>
      <c r="D71" s="50">
        <v>6</v>
      </c>
      <c r="E71" s="50">
        <v>2</v>
      </c>
      <c r="F71" s="52" t="s">
        <v>122</v>
      </c>
      <c r="G71" s="50" t="s">
        <v>88</v>
      </c>
      <c r="H71" s="50">
        <f>I71+J71</f>
        <v>75</v>
      </c>
      <c r="I71" s="50">
        <v>45</v>
      </c>
      <c r="J71" s="50">
        <v>30</v>
      </c>
      <c r="K71" s="50">
        <v>2</v>
      </c>
      <c r="L71" s="50">
        <v>0</v>
      </c>
    </row>
    <row r="72" spans="1:12" s="46" customFormat="1" x14ac:dyDescent="0.35">
      <c r="A72" s="50">
        <v>12</v>
      </c>
      <c r="B72" s="59" t="s">
        <v>63</v>
      </c>
      <c r="C72" s="50">
        <v>6</v>
      </c>
      <c r="D72" s="50">
        <v>5</v>
      </c>
      <c r="E72" s="50">
        <v>2</v>
      </c>
      <c r="F72" s="52" t="s">
        <v>123</v>
      </c>
      <c r="G72" s="50" t="s">
        <v>88</v>
      </c>
      <c r="H72" s="50">
        <f t="shared" ref="H72:H73" si="13">I72+J72</f>
        <v>60</v>
      </c>
      <c r="I72" s="52">
        <v>30</v>
      </c>
      <c r="J72" s="52">
        <v>30</v>
      </c>
      <c r="K72" s="52">
        <v>4</v>
      </c>
      <c r="L72" s="50">
        <v>0</v>
      </c>
    </row>
    <row r="73" spans="1:12" s="46" customFormat="1" x14ac:dyDescent="0.35">
      <c r="A73" s="50">
        <v>13</v>
      </c>
      <c r="B73" s="57" t="s">
        <v>14</v>
      </c>
      <c r="C73" s="50">
        <v>6</v>
      </c>
      <c r="D73" s="50">
        <v>2</v>
      </c>
      <c r="E73" s="50">
        <v>1</v>
      </c>
      <c r="F73" s="52" t="s">
        <v>122</v>
      </c>
      <c r="G73" s="50" t="s">
        <v>88</v>
      </c>
      <c r="H73" s="50">
        <f t="shared" si="13"/>
        <v>30</v>
      </c>
      <c r="I73" s="50">
        <v>15</v>
      </c>
      <c r="J73" s="50">
        <v>15</v>
      </c>
      <c r="K73" s="50">
        <v>2</v>
      </c>
      <c r="L73" s="50">
        <v>0</v>
      </c>
    </row>
    <row r="74" spans="1:12" s="46" customFormat="1" x14ac:dyDescent="0.35">
      <c r="A74" s="50" t="s">
        <v>152</v>
      </c>
      <c r="B74" s="59" t="s">
        <v>26</v>
      </c>
      <c r="C74" s="50"/>
      <c r="D74" s="50"/>
      <c r="E74" s="50"/>
      <c r="F74" s="52"/>
      <c r="G74" s="50"/>
      <c r="H74" s="50"/>
      <c r="I74" s="52"/>
      <c r="J74" s="52"/>
      <c r="K74" s="52"/>
      <c r="L74" s="50"/>
    </row>
    <row r="75" spans="1:12" s="46" customFormat="1" x14ac:dyDescent="0.35">
      <c r="A75" s="50" t="s">
        <v>153</v>
      </c>
      <c r="B75" s="59" t="s">
        <v>61</v>
      </c>
      <c r="C75" s="50"/>
      <c r="D75" s="50"/>
      <c r="E75" s="50"/>
      <c r="F75" s="52"/>
      <c r="G75" s="50"/>
      <c r="H75" s="50"/>
      <c r="I75" s="52"/>
      <c r="J75" s="52"/>
      <c r="K75" s="52"/>
      <c r="L75" s="50"/>
    </row>
    <row r="76" spans="1:12" s="46" customFormat="1" x14ac:dyDescent="0.3">
      <c r="A76" s="75">
        <v>14</v>
      </c>
      <c r="B76" s="76" t="s">
        <v>20</v>
      </c>
      <c r="C76" s="75">
        <v>6</v>
      </c>
      <c r="D76" s="75">
        <v>3.5</v>
      </c>
      <c r="E76" s="75">
        <v>2</v>
      </c>
      <c r="F76" s="52" t="s">
        <v>122</v>
      </c>
      <c r="G76" s="75" t="s">
        <v>88</v>
      </c>
      <c r="H76" s="75">
        <f t="shared" ref="H76" si="14">I76+J76</f>
        <v>45</v>
      </c>
      <c r="I76" s="77">
        <v>15</v>
      </c>
      <c r="J76" s="77">
        <v>30</v>
      </c>
      <c r="K76" s="77">
        <v>2</v>
      </c>
      <c r="L76" s="75">
        <v>0</v>
      </c>
    </row>
    <row r="77" spans="1:12" s="46" customFormat="1" x14ac:dyDescent="0.3">
      <c r="A77" s="75" t="s">
        <v>142</v>
      </c>
      <c r="B77" s="76" t="s">
        <v>150</v>
      </c>
      <c r="C77" s="75"/>
      <c r="D77" s="75"/>
      <c r="E77" s="75"/>
      <c r="F77" s="52"/>
      <c r="G77" s="75"/>
      <c r="H77" s="75"/>
      <c r="I77" s="77"/>
      <c r="J77" s="77"/>
      <c r="K77" s="77"/>
      <c r="L77" s="75"/>
    </row>
    <row r="78" spans="1:12" s="46" customFormat="1" x14ac:dyDescent="0.3">
      <c r="A78" s="75" t="s">
        <v>143</v>
      </c>
      <c r="B78" s="76" t="s">
        <v>149</v>
      </c>
      <c r="C78" s="75"/>
      <c r="D78" s="75"/>
      <c r="E78" s="75"/>
      <c r="F78" s="52"/>
      <c r="G78" s="75"/>
      <c r="H78" s="75"/>
      <c r="I78" s="77"/>
      <c r="J78" s="77"/>
      <c r="K78" s="77"/>
      <c r="L78" s="75"/>
    </row>
    <row r="79" spans="1:12" s="46" customFormat="1" x14ac:dyDescent="0.35">
      <c r="A79" s="50">
        <v>15</v>
      </c>
      <c r="B79" s="59" t="s">
        <v>57</v>
      </c>
      <c r="C79" s="50">
        <v>6</v>
      </c>
      <c r="D79" s="50">
        <v>5</v>
      </c>
      <c r="E79" s="50">
        <v>1.5</v>
      </c>
      <c r="F79" s="50" t="s">
        <v>123</v>
      </c>
      <c r="G79" s="50" t="s">
        <v>88</v>
      </c>
      <c r="H79" s="50">
        <f t="shared" ref="H79" si="15">I79+J79</f>
        <v>60</v>
      </c>
      <c r="I79" s="52">
        <v>30</v>
      </c>
      <c r="J79" s="52">
        <v>30</v>
      </c>
      <c r="K79" s="52">
        <v>4</v>
      </c>
      <c r="L79" s="50">
        <v>0</v>
      </c>
    </row>
    <row r="80" spans="1:12" s="46" customFormat="1" x14ac:dyDescent="0.35">
      <c r="A80" s="50" t="s">
        <v>173</v>
      </c>
      <c r="B80" s="59" t="s">
        <v>73</v>
      </c>
      <c r="C80" s="50"/>
      <c r="D80" s="50"/>
      <c r="E80" s="50"/>
      <c r="F80" s="50"/>
      <c r="G80" s="50"/>
      <c r="H80" s="50"/>
      <c r="I80" s="50"/>
      <c r="J80" s="50"/>
      <c r="K80" s="50"/>
      <c r="L80" s="50"/>
    </row>
    <row r="81" spans="1:12" s="46" customFormat="1" x14ac:dyDescent="0.35">
      <c r="A81" s="50" t="s">
        <v>174</v>
      </c>
      <c r="B81" s="59" t="s">
        <v>74</v>
      </c>
      <c r="C81" s="50"/>
      <c r="D81" s="50"/>
      <c r="E81" s="50"/>
      <c r="F81" s="50"/>
      <c r="G81" s="50"/>
      <c r="H81" s="50"/>
      <c r="I81" s="52"/>
      <c r="J81" s="52"/>
      <c r="K81" s="52"/>
      <c r="L81" s="50"/>
    </row>
    <row r="82" spans="1:12" ht="12" customHeight="1" x14ac:dyDescent="0.3">
      <c r="A82" s="111" t="s">
        <v>90</v>
      </c>
      <c r="B82" s="112"/>
      <c r="C82" s="113"/>
      <c r="D82" s="53">
        <f>SUM(D61:D81)</f>
        <v>63.5</v>
      </c>
      <c r="E82" s="53">
        <f>SUM(E61:E81)</f>
        <v>28.5</v>
      </c>
      <c r="F82" s="53" t="s">
        <v>91</v>
      </c>
      <c r="G82" s="53" t="s">
        <v>91</v>
      </c>
      <c r="H82" s="53">
        <f>SUM(I82:J82)</f>
        <v>840</v>
      </c>
      <c r="I82" s="53">
        <f>SUM(I61:I81)</f>
        <v>360</v>
      </c>
      <c r="J82" s="53">
        <f>SUM(J61:J81)</f>
        <v>480</v>
      </c>
      <c r="K82" s="53">
        <f>SUM(K61:K81)</f>
        <v>38</v>
      </c>
      <c r="L82" s="53">
        <f>SUM(L61:L81)</f>
        <v>0</v>
      </c>
    </row>
    <row r="83" spans="1:12" ht="12" customHeight="1" x14ac:dyDescent="0.3">
      <c r="A83" s="114" t="s">
        <v>92</v>
      </c>
      <c r="B83" s="115"/>
      <c r="C83" s="116"/>
      <c r="D83" s="54" t="s">
        <v>91</v>
      </c>
      <c r="E83" s="50">
        <f>E82</f>
        <v>28.5</v>
      </c>
      <c r="F83" s="50" t="s">
        <v>91</v>
      </c>
      <c r="G83" s="50" t="s">
        <v>91</v>
      </c>
      <c r="H83" s="55">
        <f>SUM(I83:J83)</f>
        <v>379</v>
      </c>
      <c r="I83" s="50">
        <v>0</v>
      </c>
      <c r="J83" s="55">
        <f>'Plan studiów MSiAD semestry'!J43+'Plan studiów MSiAD semestry'!J76+'Plan studiów MSiAD semestry'!J103+'Plan studiów MSiAD semestry'!J129+'Plan studiów MSiAD semestry'!J156+'Plan studiów MSiAD semestry'!J177</f>
        <v>379</v>
      </c>
      <c r="K83" s="55">
        <f>'Plan studiów MSiAD semestry'!K43+'Plan studiów MSiAD semestry'!K76+'Plan studiów MSiAD semestry'!K103+'Plan studiów MSiAD semestry'!K129+'Plan studiów MSiAD semestry'!K156+'Plan studiów MSiAD semestry'!K177</f>
        <v>19</v>
      </c>
      <c r="L83" s="50">
        <f>SUMIF($E61:$E81,"&gt;0",L61:L81)</f>
        <v>0</v>
      </c>
    </row>
    <row r="84" spans="1:12" ht="12" customHeight="1" x14ac:dyDescent="0.3">
      <c r="A84" s="117" t="s">
        <v>93</v>
      </c>
      <c r="B84" s="118"/>
      <c r="C84" s="119"/>
      <c r="D84" s="56">
        <f>SUMIF(G61:G81,"f",D61:D81)</f>
        <v>63.5</v>
      </c>
      <c r="E84" s="56">
        <f>SUMIF(G61:G81,"f",E61:E81)</f>
        <v>28.5</v>
      </c>
      <c r="F84" s="56" t="s">
        <v>91</v>
      </c>
      <c r="G84" s="56" t="s">
        <v>91</v>
      </c>
      <c r="H84" s="56">
        <f>SUMIF($G61:$G81,"f",H61:H81)</f>
        <v>840</v>
      </c>
      <c r="I84" s="56">
        <f>SUMIF($G61:$G81,"f",I61:I81)</f>
        <v>360</v>
      </c>
      <c r="J84" s="56">
        <f>SUMIF($G61:$G81,"f",J61:J81)</f>
        <v>480</v>
      </c>
      <c r="K84" s="56">
        <f>SUMIF($G61:$G81,"f",K61:K81)</f>
        <v>38</v>
      </c>
      <c r="L84" s="56">
        <f>SUMIF($G61:$G81,"f",L61:L81)</f>
        <v>0</v>
      </c>
    </row>
    <row r="85" spans="1:12" x14ac:dyDescent="0.3">
      <c r="A85" s="120" t="s">
        <v>97</v>
      </c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</row>
    <row r="86" spans="1:12" s="46" customFormat="1" x14ac:dyDescent="0.35">
      <c r="A86" s="50">
        <v>1</v>
      </c>
      <c r="B86" s="59" t="s">
        <v>34</v>
      </c>
      <c r="C86" s="78">
        <v>6</v>
      </c>
      <c r="D86" s="50">
        <v>6</v>
      </c>
      <c r="E86" s="50">
        <v>6</v>
      </c>
      <c r="F86" s="52" t="s">
        <v>122</v>
      </c>
      <c r="G86" s="50" t="s">
        <v>88</v>
      </c>
      <c r="H86" s="50">
        <f>I86+J86</f>
        <v>0</v>
      </c>
      <c r="I86" s="52">
        <v>0</v>
      </c>
      <c r="J86" s="52">
        <v>0</v>
      </c>
      <c r="K86" s="52">
        <v>0</v>
      </c>
      <c r="L86" s="50">
        <v>160</v>
      </c>
    </row>
    <row r="87" spans="1:12" ht="12" customHeight="1" x14ac:dyDescent="0.3">
      <c r="A87" s="137" t="s">
        <v>90</v>
      </c>
      <c r="B87" s="137"/>
      <c r="C87" s="137"/>
      <c r="D87" s="53">
        <f>SUM(D86)</f>
        <v>6</v>
      </c>
      <c r="E87" s="53">
        <f>SUM(E86)</f>
        <v>6</v>
      </c>
      <c r="F87" s="53" t="s">
        <v>91</v>
      </c>
      <c r="G87" s="53" t="s">
        <v>91</v>
      </c>
      <c r="H87" s="53">
        <f>SUM(I87:J87)</f>
        <v>0</v>
      </c>
      <c r="I87" s="53">
        <f t="shared" ref="I87:L87" si="16">SUM(I85:I86)</f>
        <v>0</v>
      </c>
      <c r="J87" s="53">
        <f>SUM(J86)</f>
        <v>0</v>
      </c>
      <c r="K87" s="53">
        <f>SUM(K86)</f>
        <v>0</v>
      </c>
      <c r="L87" s="53">
        <f t="shared" si="16"/>
        <v>160</v>
      </c>
    </row>
    <row r="88" spans="1:12" ht="12" customHeight="1" x14ac:dyDescent="0.3">
      <c r="A88" s="138" t="s">
        <v>92</v>
      </c>
      <c r="B88" s="138"/>
      <c r="C88" s="138"/>
      <c r="D88" s="54" t="s">
        <v>91</v>
      </c>
      <c r="E88" s="50">
        <f>E87</f>
        <v>6</v>
      </c>
      <c r="F88" s="50" t="s">
        <v>91</v>
      </c>
      <c r="G88" s="50" t="s">
        <v>91</v>
      </c>
      <c r="H88" s="55">
        <f t="shared" ref="H88:H89" si="17">SUM(I88:J88)</f>
        <v>0</v>
      </c>
      <c r="I88" s="50">
        <v>0</v>
      </c>
      <c r="J88" s="55">
        <f>'Plan studiów MSiAD semestry'!I182</f>
        <v>0</v>
      </c>
      <c r="K88" s="55">
        <f>'Plan studiów MSiAD semestry'!J182</f>
        <v>0</v>
      </c>
      <c r="L88" s="50">
        <f t="shared" ref="L88" si="18">SUMIF($E86,"&gt;0",L86)</f>
        <v>160</v>
      </c>
    </row>
    <row r="89" spans="1:12" ht="12" customHeight="1" x14ac:dyDescent="0.3">
      <c r="A89" s="139" t="s">
        <v>93</v>
      </c>
      <c r="B89" s="139"/>
      <c r="C89" s="139"/>
      <c r="D89" s="56">
        <f>SUMIF(G86,"f",D86)</f>
        <v>6</v>
      </c>
      <c r="E89" s="56">
        <f>SUMIF(G86,"f",E86)</f>
        <v>6</v>
      </c>
      <c r="F89" s="56" t="s">
        <v>91</v>
      </c>
      <c r="G89" s="56" t="s">
        <v>91</v>
      </c>
      <c r="H89" s="56">
        <f t="shared" si="17"/>
        <v>0</v>
      </c>
      <c r="I89" s="56">
        <f>SUMIF($G86,"f",I86)</f>
        <v>0</v>
      </c>
      <c r="J89" s="56">
        <f t="shared" ref="J89:L89" si="19">SUMIF($G86,"f",J86)</f>
        <v>0</v>
      </c>
      <c r="K89" s="56">
        <f t="shared" si="19"/>
        <v>0</v>
      </c>
      <c r="L89" s="56">
        <f t="shared" si="19"/>
        <v>160</v>
      </c>
    </row>
    <row r="90" spans="1:12" x14ac:dyDescent="0.3">
      <c r="A90" s="120" t="s">
        <v>98</v>
      </c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</row>
    <row r="91" spans="1:12" s="46" customFormat="1" x14ac:dyDescent="0.35">
      <c r="A91" s="50">
        <v>1</v>
      </c>
      <c r="B91" s="57" t="s">
        <v>5</v>
      </c>
      <c r="C91" s="50">
        <v>1</v>
      </c>
      <c r="D91" s="52">
        <v>0.25</v>
      </c>
      <c r="E91" s="50">
        <v>0</v>
      </c>
      <c r="F91" s="69" t="s">
        <v>124</v>
      </c>
      <c r="G91" s="50" t="s">
        <v>89</v>
      </c>
      <c r="H91" s="50">
        <f>I91+J91</f>
        <v>2</v>
      </c>
      <c r="I91" s="52">
        <v>2</v>
      </c>
      <c r="J91" s="52">
        <v>0</v>
      </c>
      <c r="K91" s="52">
        <v>0</v>
      </c>
      <c r="L91" s="50">
        <v>0</v>
      </c>
    </row>
    <row r="92" spans="1:12" s="46" customFormat="1" x14ac:dyDescent="0.35">
      <c r="A92" s="50">
        <v>2</v>
      </c>
      <c r="B92" s="57" t="s">
        <v>6</v>
      </c>
      <c r="C92" s="50">
        <v>1</v>
      </c>
      <c r="D92" s="52">
        <v>0.5</v>
      </c>
      <c r="E92" s="50">
        <v>0</v>
      </c>
      <c r="F92" s="69" t="s">
        <v>124</v>
      </c>
      <c r="G92" s="50" t="s">
        <v>89</v>
      </c>
      <c r="H92" s="50">
        <f>I92+J92</f>
        <v>4</v>
      </c>
      <c r="I92" s="52">
        <v>4</v>
      </c>
      <c r="J92" s="52">
        <v>0</v>
      </c>
      <c r="K92" s="52">
        <v>0</v>
      </c>
      <c r="L92" s="50">
        <v>0</v>
      </c>
    </row>
    <row r="93" spans="1:12" s="46" customFormat="1" x14ac:dyDescent="0.35">
      <c r="A93" s="50">
        <v>3</v>
      </c>
      <c r="B93" s="57" t="s">
        <v>35</v>
      </c>
      <c r="C93" s="50">
        <v>1</v>
      </c>
      <c r="D93" s="52">
        <v>0.25</v>
      </c>
      <c r="E93" s="50">
        <v>0</v>
      </c>
      <c r="F93" s="69" t="s">
        <v>124</v>
      </c>
      <c r="G93" s="50" t="s">
        <v>89</v>
      </c>
      <c r="H93" s="50">
        <f>I93+J93</f>
        <v>2</v>
      </c>
      <c r="I93" s="52">
        <v>2</v>
      </c>
      <c r="J93" s="52">
        <v>0</v>
      </c>
      <c r="K93" s="52">
        <v>0</v>
      </c>
      <c r="L93" s="50">
        <v>0</v>
      </c>
    </row>
    <row r="94" spans="1:12" s="46" customFormat="1" x14ac:dyDescent="0.35">
      <c r="A94" s="50">
        <v>4</v>
      </c>
      <c r="B94" s="57" t="s">
        <v>165</v>
      </c>
      <c r="C94" s="50">
        <v>1</v>
      </c>
      <c r="D94" s="52">
        <v>0.5</v>
      </c>
      <c r="E94" s="50">
        <v>0</v>
      </c>
      <c r="F94" s="69" t="s">
        <v>124</v>
      </c>
      <c r="G94" s="50" t="s">
        <v>89</v>
      </c>
      <c r="H94" s="50">
        <f>I94+J94</f>
        <v>4</v>
      </c>
      <c r="I94" s="52">
        <v>4</v>
      </c>
      <c r="J94" s="52">
        <v>0</v>
      </c>
      <c r="K94" s="52">
        <v>0</v>
      </c>
      <c r="L94" s="50">
        <v>0</v>
      </c>
    </row>
    <row r="95" spans="1:12" ht="12" customHeight="1" x14ac:dyDescent="0.3">
      <c r="A95" s="111" t="s">
        <v>90</v>
      </c>
      <c r="B95" s="112"/>
      <c r="C95" s="113"/>
      <c r="D95" s="53">
        <f>SUM(D91:D94)</f>
        <v>1.5</v>
      </c>
      <c r="E95" s="53">
        <f>SUM(E91:E94)</f>
        <v>0</v>
      </c>
      <c r="F95" s="53" t="s">
        <v>91</v>
      </c>
      <c r="G95" s="53" t="s">
        <v>91</v>
      </c>
      <c r="H95" s="53">
        <f>SUM(I95:J95)</f>
        <v>12</v>
      </c>
      <c r="I95" s="53">
        <f>SUM(I91:I94)</f>
        <v>12</v>
      </c>
      <c r="J95" s="53">
        <f>SUM(J91:J94)</f>
        <v>0</v>
      </c>
      <c r="K95" s="53">
        <f>SUM(K91:K94)</f>
        <v>0</v>
      </c>
      <c r="L95" s="53">
        <f t="shared" ref="L95" si="20">SUM(L91:L94)</f>
        <v>0</v>
      </c>
    </row>
    <row r="96" spans="1:12" ht="12" customHeight="1" x14ac:dyDescent="0.3">
      <c r="A96" s="114" t="s">
        <v>92</v>
      </c>
      <c r="B96" s="115"/>
      <c r="C96" s="116"/>
      <c r="D96" s="54" t="s">
        <v>91</v>
      </c>
      <c r="E96" s="50">
        <f>E95</f>
        <v>0</v>
      </c>
      <c r="F96" s="50" t="s">
        <v>91</v>
      </c>
      <c r="G96" s="50" t="s">
        <v>91</v>
      </c>
      <c r="H96" s="55">
        <f t="shared" ref="H96" si="21">SUM(I96:J96)</f>
        <v>0</v>
      </c>
      <c r="I96" s="50">
        <v>0</v>
      </c>
      <c r="J96" s="55">
        <f>'Plan studiów MSiAD semestry'!J51</f>
        <v>0</v>
      </c>
      <c r="K96" s="55">
        <f>'Plan studiów MSiAD semestry'!K51</f>
        <v>0</v>
      </c>
      <c r="L96" s="50">
        <f>SUMIF($E91:$E94,"&gt;0",L91:L94)</f>
        <v>0</v>
      </c>
    </row>
    <row r="97" spans="1:12" ht="12" customHeight="1" x14ac:dyDescent="0.3">
      <c r="A97" s="114" t="s">
        <v>93</v>
      </c>
      <c r="B97" s="115"/>
      <c r="C97" s="116"/>
      <c r="D97" s="50">
        <f>SUMIF(G91:G94,"f",D91:D94)</f>
        <v>0</v>
      </c>
      <c r="E97" s="50">
        <f>SUMIF(G91:G94,"f",E91:E94)</f>
        <v>0</v>
      </c>
      <c r="F97" s="50" t="s">
        <v>91</v>
      </c>
      <c r="G97" s="50" t="s">
        <v>91</v>
      </c>
      <c r="H97" s="50">
        <f t="shared" ref="H97:J97" si="22">SUMIF($G91:$G94,"f",H91:H94)</f>
        <v>0</v>
      </c>
      <c r="I97" s="50">
        <f t="shared" si="22"/>
        <v>0</v>
      </c>
      <c r="J97" s="50">
        <f t="shared" si="22"/>
        <v>0</v>
      </c>
      <c r="K97" s="50">
        <f>SUMIF($G91:$G94,"f",K91:K94)</f>
        <v>0</v>
      </c>
      <c r="L97" s="50">
        <f>SUMIF($G91:$G94,"f",L91:L94)</f>
        <v>0</v>
      </c>
    </row>
    <row r="98" spans="1:12" x14ac:dyDescent="0.3">
      <c r="A98" s="45"/>
      <c r="B98" s="45"/>
      <c r="C98" s="45"/>
    </row>
  </sheetData>
  <sortState xmlns:xlrd2="http://schemas.microsoft.com/office/spreadsheetml/2017/richdata2" ref="B49:L51">
    <sortCondition ref="B49:B51"/>
  </sortState>
  <mergeCells count="37">
    <mergeCell ref="A96:C96"/>
    <mergeCell ref="A97:C97"/>
    <mergeCell ref="A82:C82"/>
    <mergeCell ref="A83:C83"/>
    <mergeCell ref="A88:C88"/>
    <mergeCell ref="A89:C89"/>
    <mergeCell ref="A87:C87"/>
    <mergeCell ref="A95:C95"/>
    <mergeCell ref="A84:C84"/>
    <mergeCell ref="A85:L85"/>
    <mergeCell ref="A90:L90"/>
    <mergeCell ref="A1:L1"/>
    <mergeCell ref="A2:L2"/>
    <mergeCell ref="A3:L3"/>
    <mergeCell ref="A60:L60"/>
    <mergeCell ref="A26:C26"/>
    <mergeCell ref="A27:C27"/>
    <mergeCell ref="A32:C32"/>
    <mergeCell ref="A33:C33"/>
    <mergeCell ref="A59:C59"/>
    <mergeCell ref="A57:C57"/>
    <mergeCell ref="A58:C58"/>
    <mergeCell ref="A28:C28"/>
    <mergeCell ref="A34:C34"/>
    <mergeCell ref="A15:L15"/>
    <mergeCell ref="A16:L16"/>
    <mergeCell ref="A29:L29"/>
    <mergeCell ref="A35:L35"/>
    <mergeCell ref="A13:A14"/>
    <mergeCell ref="B13:B14"/>
    <mergeCell ref="C13:C14"/>
    <mergeCell ref="D13:D14"/>
    <mergeCell ref="E13:E14"/>
    <mergeCell ref="F13:F14"/>
    <mergeCell ref="G13:G14"/>
    <mergeCell ref="L13:L14"/>
    <mergeCell ref="H13:K13"/>
  </mergeCells>
  <pageMargins left="0.25" right="0.25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0AE4B-F72B-473F-80A0-4F640E7EE41E}">
  <dimension ref="A1:I54"/>
  <sheetViews>
    <sheetView zoomScaleNormal="100" workbookViewId="0">
      <selection activeCell="I51" sqref="I51"/>
    </sheetView>
  </sheetViews>
  <sheetFormatPr defaultColWidth="8.90625" defaultRowHeight="14.5" x14ac:dyDescent="0.35"/>
  <cols>
    <col min="1" max="1" width="5.81640625" style="24" customWidth="1"/>
    <col min="2" max="2" width="55.81640625" style="24" customWidth="1"/>
    <col min="3" max="9" width="8.81640625" style="24" customWidth="1"/>
    <col min="10" max="16384" width="8.90625" style="24"/>
  </cols>
  <sheetData>
    <row r="1" spans="1:9" x14ac:dyDescent="0.35">
      <c r="A1" s="144"/>
      <c r="B1" s="144"/>
      <c r="C1" s="144"/>
      <c r="D1" s="144"/>
      <c r="E1" s="144"/>
      <c r="F1" s="144"/>
      <c r="G1" s="144"/>
      <c r="H1" s="144"/>
      <c r="I1" s="144"/>
    </row>
    <row r="3" spans="1:9" x14ac:dyDescent="0.35">
      <c r="A3" s="25" t="s">
        <v>100</v>
      </c>
      <c r="C3" s="26"/>
      <c r="D3" s="26"/>
      <c r="E3" s="26"/>
    </row>
    <row r="4" spans="1:9" ht="72" customHeight="1" x14ac:dyDescent="0.35">
      <c r="A4" s="145" t="s">
        <v>78</v>
      </c>
      <c r="B4" s="145" t="s">
        <v>79</v>
      </c>
      <c r="C4" s="147" t="s">
        <v>81</v>
      </c>
      <c r="D4" s="147" t="s">
        <v>82</v>
      </c>
      <c r="E4" s="150" t="s">
        <v>85</v>
      </c>
      <c r="F4" s="151"/>
      <c r="G4" s="151"/>
      <c r="H4" s="152"/>
      <c r="I4" s="98" t="s">
        <v>146</v>
      </c>
    </row>
    <row r="5" spans="1:9" ht="72" customHeight="1" x14ac:dyDescent="0.35">
      <c r="A5" s="146"/>
      <c r="B5" s="146"/>
      <c r="C5" s="148"/>
      <c r="D5" s="148"/>
      <c r="E5" s="27" t="s">
        <v>2</v>
      </c>
      <c r="F5" s="28" t="s">
        <v>3</v>
      </c>
      <c r="G5" s="28" t="s">
        <v>4</v>
      </c>
      <c r="H5" s="28" t="s">
        <v>121</v>
      </c>
      <c r="I5" s="99"/>
    </row>
    <row r="6" spans="1:9" s="25" customFormat="1" x14ac:dyDescent="0.35">
      <c r="A6" s="90" t="s">
        <v>101</v>
      </c>
      <c r="B6" s="149"/>
      <c r="C6" s="23">
        <f>C9+C13+C17+C21+C25+C29</f>
        <v>180</v>
      </c>
      <c r="D6" s="23">
        <f>D10+D14+D18+D22+D26+D30</f>
        <v>72.5</v>
      </c>
      <c r="E6" s="23">
        <f>E9+E13+E17+E21+E25+E29</f>
        <v>2397</v>
      </c>
      <c r="F6" s="23">
        <f t="shared" ref="F6:I6" si="0">F9+F13+F17+F21+F25+F29</f>
        <v>972</v>
      </c>
      <c r="G6" s="23">
        <f t="shared" si="0"/>
        <v>1425</v>
      </c>
      <c r="H6" s="23">
        <f t="shared" si="0"/>
        <v>115</v>
      </c>
      <c r="I6" s="23">
        <f t="shared" si="0"/>
        <v>160</v>
      </c>
    </row>
    <row r="7" spans="1:9" x14ac:dyDescent="0.35">
      <c r="A7" s="142" t="s">
        <v>86</v>
      </c>
      <c r="B7" s="143"/>
      <c r="C7" s="143"/>
      <c r="D7" s="143"/>
      <c r="E7" s="143"/>
      <c r="F7" s="143"/>
      <c r="G7" s="143"/>
      <c r="H7" s="143"/>
      <c r="I7" s="143"/>
    </row>
    <row r="8" spans="1:9" x14ac:dyDescent="0.35">
      <c r="A8" s="142" t="s">
        <v>87</v>
      </c>
      <c r="B8" s="143"/>
      <c r="C8" s="143"/>
      <c r="D8" s="143"/>
      <c r="E8" s="143"/>
      <c r="F8" s="143"/>
      <c r="G8" s="143"/>
      <c r="H8" s="143"/>
      <c r="I8" s="143"/>
    </row>
    <row r="9" spans="1:9" s="25" customFormat="1" x14ac:dyDescent="0.35">
      <c r="A9" s="142" t="s">
        <v>90</v>
      </c>
      <c r="B9" s="143"/>
      <c r="C9" s="23">
        <f>'Plan studiów MSiAD'!D26</f>
        <v>14</v>
      </c>
      <c r="D9" s="23">
        <f>'Plan studiów MSiAD'!E26</f>
        <v>2</v>
      </c>
      <c r="E9" s="23">
        <f>'Plan studiów MSiAD'!H26</f>
        <v>270</v>
      </c>
      <c r="F9" s="23">
        <f>'Plan studiów MSiAD'!I26</f>
        <v>60</v>
      </c>
      <c r="G9" s="23">
        <f>'Plan studiów MSiAD'!J26</f>
        <v>210</v>
      </c>
      <c r="H9" s="23">
        <f>'Plan studiów MSiAD'!K26</f>
        <v>7</v>
      </c>
      <c r="I9" s="23">
        <f>'Plan studiów MSiAD'!L26</f>
        <v>0</v>
      </c>
    </row>
    <row r="10" spans="1:9" x14ac:dyDescent="0.35">
      <c r="A10" s="140" t="s">
        <v>92</v>
      </c>
      <c r="B10" s="141"/>
      <c r="C10" s="30" t="str">
        <f>'Plan studiów MSiAD'!D27</f>
        <v>x</v>
      </c>
      <c r="D10" s="30">
        <f>'Plan studiów MSiAD'!E27</f>
        <v>2</v>
      </c>
      <c r="E10" s="30">
        <f>'Plan studiów MSiAD'!H27</f>
        <v>30</v>
      </c>
      <c r="F10" s="30">
        <f>'Plan studiów MSiAD'!I27</f>
        <v>0</v>
      </c>
      <c r="G10" s="30">
        <f>'Plan studiów MSiAD'!J27</f>
        <v>30</v>
      </c>
      <c r="H10" s="30">
        <f>'Plan studiów MSiAD'!K27</f>
        <v>1</v>
      </c>
      <c r="I10" s="30">
        <f>'Plan studiów MSiAD'!L27</f>
        <v>0</v>
      </c>
    </row>
    <row r="11" spans="1:9" x14ac:dyDescent="0.35">
      <c r="A11" s="140" t="s">
        <v>93</v>
      </c>
      <c r="B11" s="141"/>
      <c r="C11" s="30">
        <f>'Plan studiów MSiAD'!D28</f>
        <v>12</v>
      </c>
      <c r="D11" s="30">
        <f>'Plan studiów MSiAD'!E28</f>
        <v>0</v>
      </c>
      <c r="E11" s="30">
        <f>'Plan studiów MSiAD'!H28</f>
        <v>180</v>
      </c>
      <c r="F11" s="30">
        <f>'Plan studiów MSiAD'!I28</f>
        <v>60</v>
      </c>
      <c r="G11" s="30">
        <f>'Plan studiów MSiAD'!J28</f>
        <v>120</v>
      </c>
      <c r="H11" s="30">
        <f>'Plan studiów MSiAD'!K28</f>
        <v>6</v>
      </c>
      <c r="I11" s="30">
        <f>'Plan studiów MSiAD'!L28</f>
        <v>0</v>
      </c>
    </row>
    <row r="12" spans="1:9" x14ac:dyDescent="0.35">
      <c r="A12" s="142" t="s">
        <v>94</v>
      </c>
      <c r="B12" s="143"/>
      <c r="C12" s="143"/>
      <c r="D12" s="143"/>
      <c r="E12" s="143"/>
      <c r="F12" s="143"/>
      <c r="G12" s="143"/>
      <c r="H12" s="143"/>
      <c r="I12" s="143"/>
    </row>
    <row r="13" spans="1:9" s="25" customFormat="1" x14ac:dyDescent="0.35">
      <c r="A13" s="142" t="s">
        <v>90</v>
      </c>
      <c r="B13" s="143"/>
      <c r="C13" s="23">
        <f>'Plan studiów MSiAD'!D32</f>
        <v>4</v>
      </c>
      <c r="D13" s="23">
        <f>'Plan studiów MSiAD'!E32</f>
        <v>1</v>
      </c>
      <c r="E13" s="23">
        <f>'Plan studiów MSiAD'!H32</f>
        <v>60</v>
      </c>
      <c r="F13" s="23">
        <f>'Plan studiów MSiAD'!I32</f>
        <v>15</v>
      </c>
      <c r="G13" s="23">
        <f>'Plan studiów MSiAD'!J32</f>
        <v>45</v>
      </c>
      <c r="H13" s="23">
        <f>'Plan studiów MSiAD'!K32</f>
        <v>4</v>
      </c>
      <c r="I13" s="23">
        <f>'Plan studiów MSiAD'!L32</f>
        <v>0</v>
      </c>
    </row>
    <row r="14" spans="1:9" x14ac:dyDescent="0.35">
      <c r="A14" s="140" t="s">
        <v>92</v>
      </c>
      <c r="B14" s="141"/>
      <c r="C14" s="30" t="str">
        <f>'Plan studiów MSiAD'!D33</f>
        <v>x</v>
      </c>
      <c r="D14" s="30">
        <f>'Plan studiów MSiAD'!E33</f>
        <v>1</v>
      </c>
      <c r="E14" s="31">
        <f>'Plan studiów MSiAD'!H33</f>
        <v>15</v>
      </c>
      <c r="F14" s="31">
        <f>'Plan studiów MSiAD'!I33</f>
        <v>0</v>
      </c>
      <c r="G14" s="31">
        <f>'Plan studiów MSiAD'!J33</f>
        <v>15</v>
      </c>
      <c r="H14" s="31">
        <f>'Plan studiów MSiAD'!K33</f>
        <v>1</v>
      </c>
      <c r="I14" s="30">
        <f>'Plan studiów MSiAD'!L33</f>
        <v>0</v>
      </c>
    </row>
    <row r="15" spans="1:9" x14ac:dyDescent="0.35">
      <c r="A15" s="140" t="s">
        <v>93</v>
      </c>
      <c r="B15" s="141"/>
      <c r="C15" s="30">
        <f>'Plan studiów MSiAD'!D34</f>
        <v>0</v>
      </c>
      <c r="D15" s="30">
        <f>'Plan studiów MSiAD'!E34</f>
        <v>0</v>
      </c>
      <c r="E15" s="30">
        <f>'Plan studiów MSiAD'!H34</f>
        <v>0</v>
      </c>
      <c r="F15" s="30">
        <f>'Plan studiów MSiAD'!I34</f>
        <v>0</v>
      </c>
      <c r="G15" s="30">
        <f>'Plan studiów MSiAD'!J34</f>
        <v>0</v>
      </c>
      <c r="H15" s="30">
        <f>'Plan studiów MSiAD'!K34</f>
        <v>0</v>
      </c>
      <c r="I15" s="30">
        <f>'Plan studiów MSiAD'!L34</f>
        <v>0</v>
      </c>
    </row>
    <row r="16" spans="1:9" x14ac:dyDescent="0.35">
      <c r="A16" s="142" t="s">
        <v>95</v>
      </c>
      <c r="B16" s="143"/>
      <c r="C16" s="143"/>
      <c r="D16" s="143"/>
      <c r="E16" s="143"/>
      <c r="F16" s="143"/>
      <c r="G16" s="143"/>
      <c r="H16" s="143"/>
      <c r="I16" s="143"/>
    </row>
    <row r="17" spans="1:9" s="25" customFormat="1" x14ac:dyDescent="0.35">
      <c r="A17" s="142" t="s">
        <v>90</v>
      </c>
      <c r="B17" s="143"/>
      <c r="C17" s="23">
        <f>'Plan studiów MSiAD'!D57</f>
        <v>91</v>
      </c>
      <c r="D17" s="23">
        <f>'Plan studiów MSiAD'!E57</f>
        <v>35</v>
      </c>
      <c r="E17" s="23">
        <f>'Plan studiów MSiAD'!H57</f>
        <v>1215</v>
      </c>
      <c r="F17" s="23">
        <f>'Plan studiów MSiAD'!I57</f>
        <v>525</v>
      </c>
      <c r="G17" s="23">
        <f>'Plan studiów MSiAD'!J57</f>
        <v>690</v>
      </c>
      <c r="H17" s="23">
        <f>'Plan studiów MSiAD'!K57</f>
        <v>66</v>
      </c>
      <c r="I17" s="23">
        <f>'Plan studiów MSiAD'!L57</f>
        <v>0</v>
      </c>
    </row>
    <row r="18" spans="1:9" x14ac:dyDescent="0.35">
      <c r="A18" s="140" t="s">
        <v>92</v>
      </c>
      <c r="B18" s="141"/>
      <c r="C18" s="30" t="str">
        <f>'Plan studiów MSiAD'!D58</f>
        <v>x</v>
      </c>
      <c r="D18" s="30">
        <f>'Plan studiów MSiAD'!E58</f>
        <v>35</v>
      </c>
      <c r="E18" s="31">
        <f>'Plan studiów MSiAD'!H58</f>
        <v>470</v>
      </c>
      <c r="F18" s="31">
        <f>'Plan studiów MSiAD'!I58</f>
        <v>0</v>
      </c>
      <c r="G18" s="31">
        <f>'Plan studiów MSiAD'!J58</f>
        <v>470</v>
      </c>
      <c r="H18" s="31">
        <f>'Plan studiów MSiAD'!K58</f>
        <v>25</v>
      </c>
      <c r="I18" s="30">
        <f>'Plan studiów MSiAD'!L58</f>
        <v>0</v>
      </c>
    </row>
    <row r="19" spans="1:9" x14ac:dyDescent="0.35">
      <c r="A19" s="140" t="s">
        <v>93</v>
      </c>
      <c r="B19" s="141"/>
      <c r="C19" s="30">
        <f>'Plan studiów MSiAD'!D59</f>
        <v>8</v>
      </c>
      <c r="D19" s="30">
        <f>'Plan studiów MSiAD'!E59</f>
        <v>8</v>
      </c>
      <c r="E19" s="30">
        <f>'Plan studiów MSiAD'!H59</f>
        <v>105</v>
      </c>
      <c r="F19" s="30">
        <f>'Plan studiów MSiAD'!I59</f>
        <v>0</v>
      </c>
      <c r="G19" s="30">
        <f>'Plan studiów MSiAD'!J59</f>
        <v>105</v>
      </c>
      <c r="H19" s="30">
        <f>'Plan studiów MSiAD'!K59</f>
        <v>8</v>
      </c>
      <c r="I19" s="30">
        <f>'Plan studiów MSiAD'!L59</f>
        <v>0</v>
      </c>
    </row>
    <row r="20" spans="1:9" x14ac:dyDescent="0.35">
      <c r="A20" s="142" t="s">
        <v>96</v>
      </c>
      <c r="B20" s="143"/>
      <c r="C20" s="143"/>
      <c r="D20" s="143"/>
      <c r="E20" s="143"/>
      <c r="F20" s="143"/>
      <c r="G20" s="143"/>
      <c r="H20" s="143"/>
      <c r="I20" s="143"/>
    </row>
    <row r="21" spans="1:9" s="25" customFormat="1" x14ac:dyDescent="0.35">
      <c r="A21" s="142" t="s">
        <v>90</v>
      </c>
      <c r="B21" s="143"/>
      <c r="C21" s="23">
        <f>'Plan studiów MSiAD'!D82</f>
        <v>63.5</v>
      </c>
      <c r="D21" s="23">
        <f>'Plan studiów MSiAD'!E82</f>
        <v>28.5</v>
      </c>
      <c r="E21" s="23">
        <f>'Plan studiów MSiAD'!H82</f>
        <v>840</v>
      </c>
      <c r="F21" s="23">
        <f>'Plan studiów MSiAD'!I82</f>
        <v>360</v>
      </c>
      <c r="G21" s="23">
        <f>'Plan studiów MSiAD'!J82</f>
        <v>480</v>
      </c>
      <c r="H21" s="23">
        <f>'Plan studiów MSiAD'!K82</f>
        <v>38</v>
      </c>
      <c r="I21" s="23">
        <f>'Plan studiów MSiAD'!L82</f>
        <v>0</v>
      </c>
    </row>
    <row r="22" spans="1:9" x14ac:dyDescent="0.35">
      <c r="A22" s="140" t="s">
        <v>92</v>
      </c>
      <c r="B22" s="141"/>
      <c r="C22" s="30" t="str">
        <f>'Plan studiów MSiAD'!D83</f>
        <v>x</v>
      </c>
      <c r="D22" s="30">
        <f>'Plan studiów MSiAD'!E83</f>
        <v>28.5</v>
      </c>
      <c r="E22" s="31">
        <f>'Plan studiów MSiAD'!H83</f>
        <v>379</v>
      </c>
      <c r="F22" s="31">
        <f>'Plan studiów MSiAD'!I83</f>
        <v>0</v>
      </c>
      <c r="G22" s="31">
        <f>'Plan studiów MSiAD'!J83</f>
        <v>379</v>
      </c>
      <c r="H22" s="31">
        <f>'Plan studiów MSiAD'!K83</f>
        <v>19</v>
      </c>
      <c r="I22" s="30">
        <f>'Plan studiów MSiAD'!L83</f>
        <v>0</v>
      </c>
    </row>
    <row r="23" spans="1:9" x14ac:dyDescent="0.35">
      <c r="A23" s="140" t="s">
        <v>93</v>
      </c>
      <c r="B23" s="141"/>
      <c r="C23" s="30">
        <f>'Plan studiów MSiAD'!D84</f>
        <v>63.5</v>
      </c>
      <c r="D23" s="30">
        <f>'Plan studiów MSiAD'!E84</f>
        <v>28.5</v>
      </c>
      <c r="E23" s="30">
        <f>'Plan studiów MSiAD'!H84</f>
        <v>840</v>
      </c>
      <c r="F23" s="30">
        <f>'Plan studiów MSiAD'!I84</f>
        <v>360</v>
      </c>
      <c r="G23" s="30">
        <f>'Plan studiów MSiAD'!J84</f>
        <v>480</v>
      </c>
      <c r="H23" s="30">
        <f>'Plan studiów MSiAD'!K84</f>
        <v>38</v>
      </c>
      <c r="I23" s="30">
        <f>'Plan studiów MSiAD'!L84</f>
        <v>0</v>
      </c>
    </row>
    <row r="24" spans="1:9" x14ac:dyDescent="0.35">
      <c r="A24" s="142" t="s">
        <v>97</v>
      </c>
      <c r="B24" s="143"/>
      <c r="C24" s="143"/>
      <c r="D24" s="143"/>
      <c r="E24" s="143"/>
      <c r="F24" s="143"/>
      <c r="G24" s="143"/>
      <c r="H24" s="143"/>
      <c r="I24" s="143"/>
    </row>
    <row r="25" spans="1:9" s="25" customFormat="1" x14ac:dyDescent="0.35">
      <c r="A25" s="142" t="s">
        <v>90</v>
      </c>
      <c r="B25" s="143"/>
      <c r="C25" s="23">
        <f>'Plan studiów MSiAD'!D87</f>
        <v>6</v>
      </c>
      <c r="D25" s="23">
        <f>'Plan studiów MSiAD'!E87</f>
        <v>6</v>
      </c>
      <c r="E25" s="23">
        <f>'Plan studiów MSiAD'!H87</f>
        <v>0</v>
      </c>
      <c r="F25" s="23">
        <f>'Plan studiów MSiAD'!I87</f>
        <v>0</v>
      </c>
      <c r="G25" s="23">
        <f>'Plan studiów MSiAD'!J87</f>
        <v>0</v>
      </c>
      <c r="H25" s="23">
        <f>'Plan studiów MSiAD'!K87</f>
        <v>0</v>
      </c>
      <c r="I25" s="23">
        <f>'Plan studiów MSiAD'!L87</f>
        <v>160</v>
      </c>
    </row>
    <row r="26" spans="1:9" x14ac:dyDescent="0.35">
      <c r="A26" s="140" t="s">
        <v>92</v>
      </c>
      <c r="B26" s="141"/>
      <c r="C26" s="30" t="str">
        <f>'Plan studiów MSiAD'!D88</f>
        <v>x</v>
      </c>
      <c r="D26" s="30">
        <f>'Plan studiów MSiAD'!E88</f>
        <v>6</v>
      </c>
      <c r="E26" s="30">
        <f>'Plan studiów MSiAD'!H88</f>
        <v>0</v>
      </c>
      <c r="F26" s="30">
        <f>'Plan studiów MSiAD'!I88</f>
        <v>0</v>
      </c>
      <c r="G26" s="30">
        <f>'Plan studiów MSiAD'!J88</f>
        <v>0</v>
      </c>
      <c r="H26" s="30">
        <f>'Plan studiów MSiAD'!K88</f>
        <v>0</v>
      </c>
      <c r="I26" s="30">
        <f>'Plan studiów MSiAD'!L88</f>
        <v>160</v>
      </c>
    </row>
    <row r="27" spans="1:9" x14ac:dyDescent="0.35">
      <c r="A27" s="140" t="s">
        <v>93</v>
      </c>
      <c r="B27" s="141"/>
      <c r="C27" s="30">
        <f>'Plan studiów MSiAD'!D89</f>
        <v>6</v>
      </c>
      <c r="D27" s="30">
        <f>'Plan studiów MSiAD'!E89</f>
        <v>6</v>
      </c>
      <c r="E27" s="30">
        <f>'Plan studiów MSiAD'!H89</f>
        <v>0</v>
      </c>
      <c r="F27" s="30">
        <f>'Plan studiów MSiAD'!I89</f>
        <v>0</v>
      </c>
      <c r="G27" s="30">
        <f>'Plan studiów MSiAD'!J89</f>
        <v>0</v>
      </c>
      <c r="H27" s="30">
        <f>'Plan studiów MSiAD'!K89</f>
        <v>0</v>
      </c>
      <c r="I27" s="30">
        <f>'Plan studiów MSiAD'!L89</f>
        <v>160</v>
      </c>
    </row>
    <row r="28" spans="1:9" x14ac:dyDescent="0.35">
      <c r="A28" s="142" t="s">
        <v>98</v>
      </c>
      <c r="B28" s="143"/>
      <c r="C28" s="143"/>
      <c r="D28" s="143"/>
      <c r="E28" s="143"/>
      <c r="F28" s="143"/>
      <c r="G28" s="143"/>
      <c r="H28" s="143"/>
      <c r="I28" s="143"/>
    </row>
    <row r="29" spans="1:9" s="25" customFormat="1" x14ac:dyDescent="0.35">
      <c r="A29" s="142" t="s">
        <v>90</v>
      </c>
      <c r="B29" s="143"/>
      <c r="C29" s="23">
        <f>'Plan studiów MSiAD'!D95</f>
        <v>1.5</v>
      </c>
      <c r="D29" s="23">
        <f>'Plan studiów MSiAD'!E95</f>
        <v>0</v>
      </c>
      <c r="E29" s="23">
        <f>'Plan studiów MSiAD'!H95</f>
        <v>12</v>
      </c>
      <c r="F29" s="23">
        <f>'Plan studiów MSiAD'!I95</f>
        <v>12</v>
      </c>
      <c r="G29" s="23">
        <f>'Plan studiów MSiAD'!J95</f>
        <v>0</v>
      </c>
      <c r="H29" s="23">
        <f>'Plan studiów MSiAD'!K95</f>
        <v>0</v>
      </c>
      <c r="I29" s="23">
        <f>'Plan studiów MSiAD'!L95</f>
        <v>0</v>
      </c>
    </row>
    <row r="30" spans="1:9" x14ac:dyDescent="0.35">
      <c r="A30" s="140" t="s">
        <v>92</v>
      </c>
      <c r="B30" s="141"/>
      <c r="C30" s="30" t="str">
        <f>'Plan studiów MSiAD'!D96</f>
        <v>x</v>
      </c>
      <c r="D30" s="30">
        <f>'Plan studiów MSiAD'!E96</f>
        <v>0</v>
      </c>
      <c r="E30" s="30">
        <f>'Plan studiów MSiAD'!H96</f>
        <v>0</v>
      </c>
      <c r="F30" s="30">
        <f>'Plan studiów MSiAD'!I96</f>
        <v>0</v>
      </c>
      <c r="G30" s="30">
        <f>'Plan studiów MSiAD'!J96</f>
        <v>0</v>
      </c>
      <c r="H30" s="30">
        <f>'Plan studiów MSiAD'!K96</f>
        <v>0</v>
      </c>
      <c r="I30" s="30">
        <f>'Plan studiów MSiAD'!L96</f>
        <v>0</v>
      </c>
    </row>
    <row r="31" spans="1:9" x14ac:dyDescent="0.35">
      <c r="A31" s="140" t="s">
        <v>93</v>
      </c>
      <c r="B31" s="141"/>
      <c r="C31" s="30">
        <f>'Plan studiów MSiAD'!D97</f>
        <v>0</v>
      </c>
      <c r="D31" s="30">
        <f>'Plan studiów MSiAD'!E97</f>
        <v>0</v>
      </c>
      <c r="E31" s="30">
        <f>'Plan studiów MSiAD'!H97</f>
        <v>0</v>
      </c>
      <c r="F31" s="30">
        <f>'Plan studiów MSiAD'!I97</f>
        <v>0</v>
      </c>
      <c r="G31" s="30">
        <f>'Plan studiów MSiAD'!J97</f>
        <v>0</v>
      </c>
      <c r="H31" s="30">
        <f>'Plan studiów MSiAD'!K97</f>
        <v>0</v>
      </c>
      <c r="I31" s="30">
        <f>'Plan studiów MSiAD'!L97</f>
        <v>0</v>
      </c>
    </row>
    <row r="35" spans="1:4" x14ac:dyDescent="0.35">
      <c r="A35" s="154" t="s">
        <v>78</v>
      </c>
      <c r="B35" s="153" t="s">
        <v>102</v>
      </c>
      <c r="C35" s="154" t="s">
        <v>103</v>
      </c>
      <c r="D35" s="154"/>
    </row>
    <row r="36" spans="1:4" x14ac:dyDescent="0.35">
      <c r="A36" s="154"/>
      <c r="B36" s="153"/>
      <c r="C36" s="23" t="s">
        <v>104</v>
      </c>
      <c r="D36" s="23" t="s">
        <v>105</v>
      </c>
    </row>
    <row r="37" spans="1:4" x14ac:dyDescent="0.35">
      <c r="A37" s="110" t="s">
        <v>106</v>
      </c>
      <c r="B37" s="110"/>
      <c r="C37" s="23">
        <v>180</v>
      </c>
      <c r="D37" s="23">
        <v>100</v>
      </c>
    </row>
    <row r="38" spans="1:4" ht="29" x14ac:dyDescent="0.35">
      <c r="A38" s="30">
        <v>1</v>
      </c>
      <c r="B38" s="33" t="s">
        <v>107</v>
      </c>
      <c r="C38" s="34">
        <v>94.75</v>
      </c>
      <c r="D38" s="34">
        <f>C38/C$37*100</f>
        <v>52.638888888888893</v>
      </c>
    </row>
    <row r="39" spans="1:4" x14ac:dyDescent="0.35">
      <c r="A39" s="30">
        <v>2</v>
      </c>
      <c r="B39" s="35" t="s">
        <v>108</v>
      </c>
      <c r="C39" s="34">
        <f>C13</f>
        <v>4</v>
      </c>
      <c r="D39" s="34">
        <f t="shared" ref="D39:D49" si="1">C39/C$37*100</f>
        <v>2.2222222222222223</v>
      </c>
    </row>
    <row r="40" spans="1:4" ht="29" x14ac:dyDescent="0.35">
      <c r="A40" s="30">
        <v>3</v>
      </c>
      <c r="B40" s="33" t="s">
        <v>109</v>
      </c>
      <c r="C40" s="34">
        <f>D6</f>
        <v>72.5</v>
      </c>
      <c r="D40" s="34">
        <f t="shared" si="1"/>
        <v>40.277777777777779</v>
      </c>
    </row>
    <row r="41" spans="1:4" x14ac:dyDescent="0.35">
      <c r="A41" s="30">
        <v>4</v>
      </c>
      <c r="B41" s="35" t="s">
        <v>110</v>
      </c>
      <c r="C41" s="34">
        <f>'Plan studiów MSiAD'!D26+'Plan studiów MSiAD'!D95</f>
        <v>15.5</v>
      </c>
      <c r="D41" s="34">
        <f t="shared" si="1"/>
        <v>8.6111111111111107</v>
      </c>
    </row>
    <row r="42" spans="1:4" x14ac:dyDescent="0.35">
      <c r="A42" s="30">
        <v>5</v>
      </c>
      <c r="B42" s="35" t="s">
        <v>111</v>
      </c>
      <c r="C42" s="34">
        <f>C11+C15+C19+C23+C27+C31</f>
        <v>89.5</v>
      </c>
      <c r="D42" s="34">
        <f t="shared" si="1"/>
        <v>49.722222222222221</v>
      </c>
    </row>
    <row r="43" spans="1:4" x14ac:dyDescent="0.35">
      <c r="A43" s="30">
        <v>6</v>
      </c>
      <c r="B43" s="35" t="s">
        <v>112</v>
      </c>
      <c r="C43" s="34">
        <f>C25</f>
        <v>6</v>
      </c>
      <c r="D43" s="34">
        <f t="shared" si="1"/>
        <v>3.3333333333333335</v>
      </c>
    </row>
    <row r="44" spans="1:4" x14ac:dyDescent="0.35">
      <c r="A44" s="30">
        <v>7</v>
      </c>
      <c r="B44" s="35" t="s">
        <v>113</v>
      </c>
      <c r="C44" s="36" t="s">
        <v>117</v>
      </c>
      <c r="D44" s="36" t="s">
        <v>117</v>
      </c>
    </row>
    <row r="45" spans="1:4" x14ac:dyDescent="0.35">
      <c r="A45" s="30">
        <v>8</v>
      </c>
      <c r="B45" s="35" t="s">
        <v>114</v>
      </c>
      <c r="C45" s="34">
        <f>'Plan studiów MSiAD'!D19+'Plan studiów MSiAD'!D20+'Plan studiów MSiAD'!D22+'Plan studiów MSiAD'!D24</f>
        <v>8</v>
      </c>
      <c r="D45" s="34">
        <f t="shared" si="1"/>
        <v>4.4444444444444446</v>
      </c>
    </row>
    <row r="46" spans="1:4" ht="29" x14ac:dyDescent="0.35">
      <c r="A46" s="30">
        <v>9</v>
      </c>
      <c r="B46" s="33" t="s">
        <v>115</v>
      </c>
      <c r="C46" s="34">
        <v>6.5</v>
      </c>
      <c r="D46" s="34">
        <f t="shared" si="1"/>
        <v>3.6111111111111107</v>
      </c>
    </row>
    <row r="47" spans="1:4" ht="29" x14ac:dyDescent="0.35">
      <c r="A47" s="30">
        <v>10</v>
      </c>
      <c r="B47" s="33" t="s">
        <v>116</v>
      </c>
      <c r="C47" s="36" t="s">
        <v>117</v>
      </c>
      <c r="D47" s="36" t="s">
        <v>117</v>
      </c>
    </row>
    <row r="48" spans="1:4" ht="43.5" x14ac:dyDescent="0.35">
      <c r="A48" s="30">
        <v>11</v>
      </c>
      <c r="B48" s="33" t="s">
        <v>118</v>
      </c>
      <c r="C48" s="34">
        <v>159.5</v>
      </c>
      <c r="D48" s="34">
        <f t="shared" si="1"/>
        <v>88.611111111111114</v>
      </c>
    </row>
    <row r="49" spans="1:4" ht="29" x14ac:dyDescent="0.35">
      <c r="A49" s="30">
        <v>12</v>
      </c>
      <c r="B49" s="33" t="s">
        <v>151</v>
      </c>
      <c r="C49" s="34">
        <f>'Plan studiów MSiAD'!D76+'Plan studiów MSiAD'!D91+'Plan studiów MSiAD'!D92+'Plan studiów MSiAD'!D93+'Plan studiów MSiAD'!D94</f>
        <v>5</v>
      </c>
      <c r="D49" s="34">
        <f t="shared" si="1"/>
        <v>2.7777777777777777</v>
      </c>
    </row>
    <row r="51" spans="1:4" ht="29" x14ac:dyDescent="0.35">
      <c r="A51" s="23" t="s">
        <v>78</v>
      </c>
      <c r="B51" s="37" t="s">
        <v>119</v>
      </c>
      <c r="C51" s="23" t="s">
        <v>105</v>
      </c>
    </row>
    <row r="52" spans="1:4" x14ac:dyDescent="0.35">
      <c r="A52" s="30">
        <v>1</v>
      </c>
      <c r="B52" s="33" t="s">
        <v>198</v>
      </c>
      <c r="C52" s="30">
        <v>80</v>
      </c>
    </row>
    <row r="53" spans="1:4" x14ac:dyDescent="0.35">
      <c r="A53" s="30">
        <v>2</v>
      </c>
      <c r="B53" s="33" t="s">
        <v>199</v>
      </c>
      <c r="C53" s="30">
        <v>20</v>
      </c>
    </row>
    <row r="54" spans="1:4" x14ac:dyDescent="0.35">
      <c r="A54" s="90" t="s">
        <v>120</v>
      </c>
      <c r="B54" s="149"/>
      <c r="C54" s="23">
        <f>C52+C53</f>
        <v>100</v>
      </c>
    </row>
  </sheetData>
  <mergeCells count="38">
    <mergeCell ref="A35:A36"/>
    <mergeCell ref="B35:B36"/>
    <mergeCell ref="C35:D35"/>
    <mergeCell ref="A37:B37"/>
    <mergeCell ref="A54:B54"/>
    <mergeCell ref="A11:B11"/>
    <mergeCell ref="A1:I1"/>
    <mergeCell ref="A4:A5"/>
    <mergeCell ref="B4:B5"/>
    <mergeCell ref="C4:C5"/>
    <mergeCell ref="D4:D5"/>
    <mergeCell ref="I4:I5"/>
    <mergeCell ref="A6:B6"/>
    <mergeCell ref="A7:I7"/>
    <mergeCell ref="A8:I8"/>
    <mergeCell ref="A9:B9"/>
    <mergeCell ref="A10:B10"/>
    <mergeCell ref="E4:H4"/>
    <mergeCell ref="A23:B23"/>
    <mergeCell ref="A12:I12"/>
    <mergeCell ref="A13:B13"/>
    <mergeCell ref="A14:B14"/>
    <mergeCell ref="A15:B15"/>
    <mergeCell ref="A16:I16"/>
    <mergeCell ref="A17:B17"/>
    <mergeCell ref="A18:B18"/>
    <mergeCell ref="A19:B19"/>
    <mergeCell ref="A20:I20"/>
    <mergeCell ref="A21:B21"/>
    <mergeCell ref="A22:B22"/>
    <mergeCell ref="A30:B30"/>
    <mergeCell ref="A31:B31"/>
    <mergeCell ref="A24:I24"/>
    <mergeCell ref="A25:B25"/>
    <mergeCell ref="A26:B26"/>
    <mergeCell ref="A27:B27"/>
    <mergeCell ref="A28:I28"/>
    <mergeCell ref="A29:B29"/>
  </mergeCells>
  <pageMargins left="0.70866141732283472" right="0.70866141732283472" top="0.74803149606299213" bottom="0.55118110236220474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Plan studiów NMiI semestry</vt:lpstr>
      <vt:lpstr>Plan studiów NMiI</vt:lpstr>
      <vt:lpstr>Plan studiów NMiI sumaryczny</vt:lpstr>
      <vt:lpstr>Plan studiów MSiAD semestry</vt:lpstr>
      <vt:lpstr>Plan studiów MSiAD</vt:lpstr>
      <vt:lpstr>Plan studiów MSiAD sumaryczny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</dc:creator>
  <cp:lastModifiedBy>Mariusz Bodzioch</cp:lastModifiedBy>
  <cp:lastPrinted>2026-05-08T14:12:52Z</cp:lastPrinted>
  <dcterms:created xsi:type="dcterms:W3CDTF">2022-06-14T08:18:17Z</dcterms:created>
  <dcterms:modified xsi:type="dcterms:W3CDTF">2026-05-08T14:13:08Z</dcterms:modified>
</cp:coreProperties>
</file>