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uwmedu-my.sharepoint.com/personal/9894_uczelnia_uwm_edu_pl/Documents/Kształcenie/Matematyka/2024/"/>
    </mc:Choice>
  </mc:AlternateContent>
  <xr:revisionPtr revIDLastSave="305" documentId="8_{735C3225-38B8-46EF-82B9-6DC2454AC240}" xr6:coauthVersionLast="47" xr6:coauthVersionMax="47" xr10:uidLastSave="{85909B82-060B-460A-B8D6-FB02FAE9F8C7}"/>
  <bookViews>
    <workbookView xWindow="-108" yWindow="-108" windowWidth="23256" windowHeight="12456" xr2:uid="{5E925329-329F-41D1-8199-E103FAA5021D}"/>
  </bookViews>
  <sheets>
    <sheet name="Plan studiów NMiI semestry" sheetId="3" r:id="rId1"/>
    <sheet name="Plan studiów NMiI" sheetId="2" r:id="rId2"/>
    <sheet name="Plan studiów NMiI sumaryczny" sheetId="4" r:id="rId3"/>
    <sheet name="Plan studiów MMiAD semestry" sheetId="6" r:id="rId4"/>
    <sheet name="Plan studiów MMiAD" sheetId="5" r:id="rId5"/>
    <sheet name="Plan studiór MMiAD sumaryczny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7" i="6" l="1"/>
  <c r="H106" i="2" l="1"/>
  <c r="H164" i="3" l="1"/>
  <c r="C49" i="7"/>
  <c r="C66" i="4"/>
  <c r="H43" i="2"/>
  <c r="H35" i="2"/>
  <c r="H40" i="2"/>
  <c r="H32" i="2"/>
  <c r="H33" i="2"/>
  <c r="H34" i="2"/>
  <c r="D66" i="4"/>
  <c r="H142" i="3"/>
  <c r="H76" i="3"/>
  <c r="H68" i="5"/>
  <c r="H45" i="5"/>
  <c r="H37" i="5"/>
  <c r="H36" i="5"/>
  <c r="H55" i="5"/>
  <c r="H34" i="6"/>
  <c r="H33" i="6"/>
  <c r="M122" i="6" a="1"/>
  <c r="M122" i="6" s="1"/>
  <c r="H114" i="6"/>
  <c r="K64" i="6" a="1"/>
  <c r="K64" i="6" s="1"/>
  <c r="K78" i="3" a="1"/>
  <c r="K78" i="3" s="1"/>
  <c r="K86" i="3" a="1"/>
  <c r="K86" i="3" s="1"/>
  <c r="J86" i="3" a="1"/>
  <c r="J86" i="3" s="1"/>
  <c r="K64" i="3" a="1"/>
  <c r="K64" i="3" s="1"/>
  <c r="K113" i="3" a="1"/>
  <c r="K113" i="3" s="1"/>
  <c r="K121" i="3" a="1"/>
  <c r="K121" i="3" s="1"/>
  <c r="J121" i="3" a="1"/>
  <c r="J121" i="3" s="1"/>
  <c r="K104" i="6" a="1"/>
  <c r="K104" i="6" s="1"/>
  <c r="J104" i="6" a="1"/>
  <c r="J104" i="6" s="1"/>
  <c r="K96" i="6" a="1"/>
  <c r="K96" i="6" s="1"/>
  <c r="K71" i="6" a="1"/>
  <c r="K71" i="6" s="1"/>
  <c r="J71" i="6" a="1"/>
  <c r="J71" i="6" s="1"/>
  <c r="K50" i="6" a="1"/>
  <c r="K50" i="6" s="1"/>
  <c r="K24" i="6" a="1"/>
  <c r="K24" i="6" s="1"/>
  <c r="K30" i="6" a="1"/>
  <c r="K30" i="6" s="1"/>
  <c r="K36" i="6" a="1"/>
  <c r="K36" i="6" s="1"/>
  <c r="K42" i="6" a="1"/>
  <c r="K42" i="6" s="1"/>
  <c r="K117" i="6" a="1"/>
  <c r="K117" i="6" s="1"/>
  <c r="K122" i="6" a="1"/>
  <c r="K122" i="6" s="1"/>
  <c r="K150" i="3" a="1"/>
  <c r="K150" i="3" s="1"/>
  <c r="K145" i="3" a="1"/>
  <c r="K145" i="3" s="1"/>
  <c r="K98" i="3" a="1"/>
  <c r="K98" i="3" s="1"/>
  <c r="K35" i="3" a="1"/>
  <c r="K35" i="3" s="1"/>
  <c r="K29" i="3" a="1"/>
  <c r="K29" i="3" s="1"/>
  <c r="K88" i="6"/>
  <c r="J88" i="6"/>
  <c r="K76" i="6"/>
  <c r="J76" i="6"/>
  <c r="K161" i="3"/>
  <c r="J161" i="3"/>
  <c r="K156" i="3"/>
  <c r="J156" i="3"/>
  <c r="K132" i="3"/>
  <c r="K126" i="3"/>
  <c r="J126" i="3"/>
  <c r="K91" i="3"/>
  <c r="J91" i="3"/>
  <c r="K56" i="3"/>
  <c r="K51" i="3"/>
  <c r="K45" i="3"/>
  <c r="K40" i="3"/>
  <c r="K23" i="3"/>
  <c r="K75" i="5" l="1"/>
  <c r="J75" i="5"/>
  <c r="K83" i="5"/>
  <c r="K70" i="5"/>
  <c r="K50" i="5"/>
  <c r="K31" i="5"/>
  <c r="K25" i="5"/>
  <c r="K108" i="2"/>
  <c r="K100" i="2"/>
  <c r="K92" i="2"/>
  <c r="K86" i="2"/>
  <c r="K80" i="2"/>
  <c r="J80" i="2"/>
  <c r="K74" i="2"/>
  <c r="K69" i="2"/>
  <c r="K48" i="2"/>
  <c r="K29" i="2"/>
  <c r="K23" i="2"/>
  <c r="H36" i="2" l="1"/>
  <c r="H37" i="2"/>
  <c r="G26" i="7"/>
  <c r="H26" i="7"/>
  <c r="H30" i="7"/>
  <c r="D49" i="7" l="1"/>
  <c r="C18" i="4" l="1"/>
  <c r="F18" i="4"/>
  <c r="M37" i="6"/>
  <c r="L37" i="6"/>
  <c r="K37" i="6"/>
  <c r="J37" i="6"/>
  <c r="I37" i="6"/>
  <c r="H37" i="6"/>
  <c r="E37" i="6"/>
  <c r="D37" i="6"/>
  <c r="M36" i="6"/>
  <c r="L36" i="6"/>
  <c r="M35" i="6"/>
  <c r="L35" i="6"/>
  <c r="K35" i="6"/>
  <c r="J35" i="6"/>
  <c r="I35" i="6"/>
  <c r="E35" i="6"/>
  <c r="E36" i="6" s="1"/>
  <c r="D35" i="6"/>
  <c r="H62" i="6"/>
  <c r="J64" i="6" s="1" a="1"/>
  <c r="J64" i="6" s="1"/>
  <c r="H92" i="6"/>
  <c r="H91" i="6"/>
  <c r="J96" i="6" s="1" a="1"/>
  <c r="J96" i="6" s="1"/>
  <c r="H48" i="5"/>
  <c r="H44" i="5"/>
  <c r="H43" i="5"/>
  <c r="H42" i="5"/>
  <c r="H41" i="5"/>
  <c r="H40" i="5"/>
  <c r="H39" i="5"/>
  <c r="H38" i="5"/>
  <c r="H35" i="5"/>
  <c r="H34" i="5"/>
  <c r="H33" i="3"/>
  <c r="M36" i="3"/>
  <c r="L36" i="3"/>
  <c r="K36" i="3"/>
  <c r="J36" i="3"/>
  <c r="I36" i="3"/>
  <c r="H36" i="3"/>
  <c r="E36" i="3"/>
  <c r="D36" i="3"/>
  <c r="M35" i="3"/>
  <c r="L35" i="3"/>
  <c r="M34" i="3"/>
  <c r="L34" i="3"/>
  <c r="K34" i="3"/>
  <c r="J34" i="3"/>
  <c r="I34" i="3"/>
  <c r="E34" i="3"/>
  <c r="E35" i="3" s="1"/>
  <c r="D34" i="3"/>
  <c r="J78" i="3" a="1"/>
  <c r="J78" i="3" s="1"/>
  <c r="H46" i="2"/>
  <c r="H61" i="5"/>
  <c r="C41" i="7"/>
  <c r="H34" i="3" l="1"/>
  <c r="H35" i="6"/>
  <c r="J36" i="6" a="1"/>
  <c r="J36" i="6" s="1"/>
  <c r="H36" i="6" s="1"/>
  <c r="F43" i="4"/>
  <c r="C43" i="4"/>
  <c r="F39" i="4"/>
  <c r="C39" i="4"/>
  <c r="M101" i="2"/>
  <c r="J44" i="4" s="1"/>
  <c r="L101" i="2"/>
  <c r="I44" i="4" s="1"/>
  <c r="K101" i="2"/>
  <c r="H44" i="4" s="1"/>
  <c r="J101" i="2"/>
  <c r="G44" i="4" s="1"/>
  <c r="I101" i="2"/>
  <c r="F44" i="4" s="1"/>
  <c r="E101" i="2"/>
  <c r="D44" i="4" s="1"/>
  <c r="D101" i="2"/>
  <c r="C44" i="4" s="1"/>
  <c r="M100" i="2"/>
  <c r="J43" i="4" s="1"/>
  <c r="L100" i="2"/>
  <c r="I43" i="4" s="1"/>
  <c r="H43" i="4"/>
  <c r="M99" i="2"/>
  <c r="J42" i="4" s="1"/>
  <c r="L99" i="2"/>
  <c r="I42" i="4" s="1"/>
  <c r="K99" i="2"/>
  <c r="H42" i="4" s="1"/>
  <c r="J99" i="2"/>
  <c r="G42" i="4" s="1"/>
  <c r="I99" i="2"/>
  <c r="F42" i="4" s="1"/>
  <c r="E99" i="2"/>
  <c r="D42" i="4" s="1"/>
  <c r="D99" i="2"/>
  <c r="C42" i="4" s="1"/>
  <c r="H98" i="2"/>
  <c r="H97" i="2"/>
  <c r="H96" i="2"/>
  <c r="H95" i="2"/>
  <c r="M93" i="2"/>
  <c r="J40" i="4" s="1"/>
  <c r="L93" i="2"/>
  <c r="I40" i="4" s="1"/>
  <c r="K93" i="2"/>
  <c r="H40" i="4" s="1"/>
  <c r="J93" i="2"/>
  <c r="G40" i="4" s="1"/>
  <c r="I93" i="2"/>
  <c r="F40" i="4" s="1"/>
  <c r="E93" i="2"/>
  <c r="D40" i="4" s="1"/>
  <c r="D93" i="2"/>
  <c r="C40" i="4" s="1"/>
  <c r="M92" i="2"/>
  <c r="J39" i="4" s="1"/>
  <c r="L92" i="2"/>
  <c r="I39" i="4" s="1"/>
  <c r="H39" i="4"/>
  <c r="M91" i="2"/>
  <c r="J38" i="4" s="1"/>
  <c r="L91" i="2"/>
  <c r="I38" i="4" s="1"/>
  <c r="K91" i="2"/>
  <c r="H38" i="4" s="1"/>
  <c r="J91" i="2"/>
  <c r="G38" i="4" s="1"/>
  <c r="I91" i="2"/>
  <c r="E91" i="2"/>
  <c r="E92" i="2" s="1"/>
  <c r="D39" i="4" s="1"/>
  <c r="D91" i="2"/>
  <c r="C38" i="4" s="1"/>
  <c r="H90" i="2"/>
  <c r="H89" i="2"/>
  <c r="F30" i="4"/>
  <c r="C30" i="4"/>
  <c r="F26" i="4"/>
  <c r="C26" i="4"/>
  <c r="M81" i="2"/>
  <c r="J31" i="4" s="1"/>
  <c r="L81" i="2"/>
  <c r="I31" i="4" s="1"/>
  <c r="K81" i="2"/>
  <c r="H31" i="4" s="1"/>
  <c r="J81" i="2"/>
  <c r="G31" i="4" s="1"/>
  <c r="I81" i="2"/>
  <c r="E81" i="2"/>
  <c r="D31" i="4" s="1"/>
  <c r="D81" i="2"/>
  <c r="C31" i="4" s="1"/>
  <c r="M80" i="2"/>
  <c r="J30" i="4" s="1"/>
  <c r="L80" i="2"/>
  <c r="I30" i="4" s="1"/>
  <c r="H30" i="4"/>
  <c r="M79" i="2"/>
  <c r="J29" i="4" s="1"/>
  <c r="L79" i="2"/>
  <c r="I29" i="4" s="1"/>
  <c r="K79" i="2"/>
  <c r="H29" i="4" s="1"/>
  <c r="J79" i="2"/>
  <c r="G29" i="4" s="1"/>
  <c r="I79" i="2"/>
  <c r="E79" i="2"/>
  <c r="D29" i="4" s="1"/>
  <c r="D79" i="2"/>
  <c r="C29" i="4" s="1"/>
  <c r="M75" i="2"/>
  <c r="J27" i="4" s="1"/>
  <c r="L75" i="2"/>
  <c r="I27" i="4" s="1"/>
  <c r="K75" i="2"/>
  <c r="H27" i="4" s="1"/>
  <c r="J75" i="2"/>
  <c r="G27" i="4" s="1"/>
  <c r="I75" i="2"/>
  <c r="F27" i="4" s="1"/>
  <c r="E75" i="2"/>
  <c r="D27" i="4" s="1"/>
  <c r="D75" i="2"/>
  <c r="C27" i="4" s="1"/>
  <c r="M74" i="2"/>
  <c r="J26" i="4" s="1"/>
  <c r="L74" i="2"/>
  <c r="I26" i="4" s="1"/>
  <c r="H26" i="4"/>
  <c r="M73" i="2"/>
  <c r="J25" i="4" s="1"/>
  <c r="L73" i="2"/>
  <c r="I25" i="4" s="1"/>
  <c r="K73" i="2"/>
  <c r="H25" i="4" s="1"/>
  <c r="J73" i="2"/>
  <c r="G25" i="4" s="1"/>
  <c r="I73" i="2"/>
  <c r="F25" i="4" s="1"/>
  <c r="E73" i="2"/>
  <c r="E74" i="2" s="1"/>
  <c r="D26" i="4" s="1"/>
  <c r="D73" i="2"/>
  <c r="C25" i="4" s="1"/>
  <c r="H72" i="2"/>
  <c r="H154" i="3"/>
  <c r="M157" i="3"/>
  <c r="L157" i="3"/>
  <c r="K157" i="3"/>
  <c r="J157" i="3"/>
  <c r="I157" i="3"/>
  <c r="E157" i="3"/>
  <c r="D157" i="3"/>
  <c r="M156" i="3"/>
  <c r="L156" i="3"/>
  <c r="M155" i="3"/>
  <c r="L155" i="3"/>
  <c r="K155" i="3"/>
  <c r="J155" i="3"/>
  <c r="I155" i="3"/>
  <c r="E155" i="3"/>
  <c r="E156" i="3" s="1"/>
  <c r="D155" i="3"/>
  <c r="H156" i="3"/>
  <c r="M127" i="3"/>
  <c r="L127" i="3"/>
  <c r="K127" i="3"/>
  <c r="J127" i="3"/>
  <c r="I127" i="3"/>
  <c r="H127" i="3"/>
  <c r="E127" i="3"/>
  <c r="D127" i="3"/>
  <c r="M126" i="3"/>
  <c r="L126" i="3"/>
  <c r="H126" i="3"/>
  <c r="M125" i="3"/>
  <c r="L125" i="3"/>
  <c r="K125" i="3"/>
  <c r="J125" i="3"/>
  <c r="I125" i="3"/>
  <c r="E125" i="3"/>
  <c r="E126" i="3" s="1"/>
  <c r="D125" i="3"/>
  <c r="M92" i="3"/>
  <c r="L92" i="3"/>
  <c r="K92" i="3"/>
  <c r="J92" i="3"/>
  <c r="I92" i="3"/>
  <c r="H92" i="3"/>
  <c r="E92" i="3"/>
  <c r="D92" i="3"/>
  <c r="M91" i="3"/>
  <c r="L91" i="3"/>
  <c r="H91" i="3"/>
  <c r="M90" i="3"/>
  <c r="L90" i="3"/>
  <c r="K90" i="3"/>
  <c r="J90" i="3"/>
  <c r="I90" i="3"/>
  <c r="E90" i="3"/>
  <c r="E91" i="3" s="1"/>
  <c r="D90" i="3"/>
  <c r="M57" i="3"/>
  <c r="L57" i="3"/>
  <c r="K57" i="3"/>
  <c r="J57" i="3"/>
  <c r="I57" i="3"/>
  <c r="E57" i="3"/>
  <c r="D57" i="3"/>
  <c r="M56" i="3"/>
  <c r="L56" i="3"/>
  <c r="M55" i="3"/>
  <c r="L55" i="3"/>
  <c r="K55" i="3"/>
  <c r="J55" i="3"/>
  <c r="I55" i="3"/>
  <c r="E55" i="3"/>
  <c r="E56" i="3" s="1"/>
  <c r="D55" i="3"/>
  <c r="H54" i="3"/>
  <c r="M46" i="3"/>
  <c r="L46" i="3"/>
  <c r="K46" i="3"/>
  <c r="J46" i="3"/>
  <c r="I46" i="3"/>
  <c r="E46" i="3"/>
  <c r="D46" i="3"/>
  <c r="M45" i="3"/>
  <c r="L45" i="3"/>
  <c r="M44" i="3"/>
  <c r="L44" i="3"/>
  <c r="K44" i="3"/>
  <c r="J44" i="3"/>
  <c r="I44" i="3"/>
  <c r="E44" i="3"/>
  <c r="E45" i="3" s="1"/>
  <c r="D44" i="3"/>
  <c r="H43" i="3"/>
  <c r="M118" i="6"/>
  <c r="L118" i="6"/>
  <c r="K118" i="6"/>
  <c r="J118" i="6"/>
  <c r="I118" i="6"/>
  <c r="E118" i="6"/>
  <c r="D118" i="6"/>
  <c r="M117" i="6"/>
  <c r="L117" i="6"/>
  <c r="M116" i="6"/>
  <c r="L116" i="6"/>
  <c r="K116" i="6"/>
  <c r="J116" i="6"/>
  <c r="I116" i="6"/>
  <c r="E116" i="6"/>
  <c r="E117" i="6" s="1"/>
  <c r="D116" i="6"/>
  <c r="H115" i="6"/>
  <c r="H113" i="6"/>
  <c r="M97" i="6"/>
  <c r="L97" i="6"/>
  <c r="K97" i="6"/>
  <c r="J97" i="6"/>
  <c r="I97" i="6"/>
  <c r="E97" i="6"/>
  <c r="D97" i="6"/>
  <c r="M96" i="6"/>
  <c r="L96" i="6"/>
  <c r="M95" i="6"/>
  <c r="L95" i="6"/>
  <c r="K95" i="6"/>
  <c r="J95" i="6"/>
  <c r="I95" i="6"/>
  <c r="E95" i="6"/>
  <c r="E96" i="6" s="1"/>
  <c r="D95" i="6"/>
  <c r="M65" i="6"/>
  <c r="L65" i="6"/>
  <c r="K65" i="6"/>
  <c r="J65" i="6"/>
  <c r="I65" i="6"/>
  <c r="E65" i="6"/>
  <c r="D65" i="6"/>
  <c r="M64" i="6"/>
  <c r="L64" i="6"/>
  <c r="M63" i="6"/>
  <c r="L63" i="6"/>
  <c r="K63" i="6"/>
  <c r="J63" i="6"/>
  <c r="I63" i="6"/>
  <c r="E63" i="6"/>
  <c r="E64" i="6" s="1"/>
  <c r="D63" i="6"/>
  <c r="H64" i="6"/>
  <c r="M79" i="3"/>
  <c r="L79" i="3"/>
  <c r="K79" i="3"/>
  <c r="J79" i="3"/>
  <c r="I79" i="3"/>
  <c r="E79" i="3"/>
  <c r="D79" i="3"/>
  <c r="M78" i="3"/>
  <c r="L78" i="3"/>
  <c r="M77" i="3"/>
  <c r="L77" i="3"/>
  <c r="K77" i="3"/>
  <c r="J77" i="3"/>
  <c r="I77" i="3"/>
  <c r="E77" i="3"/>
  <c r="E78" i="3" s="1"/>
  <c r="D77" i="3"/>
  <c r="H109" i="3"/>
  <c r="H143" i="3"/>
  <c r="H141" i="3"/>
  <c r="J145" i="3" s="1" a="1"/>
  <c r="J145" i="3" s="1"/>
  <c r="M146" i="3"/>
  <c r="L146" i="3"/>
  <c r="K146" i="3"/>
  <c r="J146" i="3"/>
  <c r="I146" i="3"/>
  <c r="E146" i="3"/>
  <c r="D146" i="3"/>
  <c r="M145" i="3"/>
  <c r="L145" i="3"/>
  <c r="M144" i="3"/>
  <c r="L144" i="3"/>
  <c r="K144" i="3"/>
  <c r="J144" i="3"/>
  <c r="I144" i="3"/>
  <c r="E144" i="3"/>
  <c r="E145" i="3" s="1"/>
  <c r="D144" i="3"/>
  <c r="H41" i="2"/>
  <c r="H42" i="2"/>
  <c r="H39" i="2"/>
  <c r="H159" i="3"/>
  <c r="H148" i="3"/>
  <c r="H130" i="3"/>
  <c r="H108" i="3"/>
  <c r="H96" i="3"/>
  <c r="H95" i="3"/>
  <c r="J98" i="3" s="1" a="1"/>
  <c r="J98" i="3" s="1"/>
  <c r="H78" i="3"/>
  <c r="H120" i="6"/>
  <c r="J122" i="6" s="1" a="1"/>
  <c r="J122" i="6" s="1"/>
  <c r="H86" i="6"/>
  <c r="H74" i="6"/>
  <c r="H48" i="6"/>
  <c r="H47" i="6"/>
  <c r="H46" i="6"/>
  <c r="H45" i="6"/>
  <c r="H40" i="6"/>
  <c r="H39" i="6"/>
  <c r="J42" i="6" s="1" a="1"/>
  <c r="J42" i="6" s="1"/>
  <c r="H28" i="6"/>
  <c r="H27" i="6"/>
  <c r="H22" i="6"/>
  <c r="H21" i="6"/>
  <c r="H62" i="3"/>
  <c r="H61" i="3"/>
  <c r="H60" i="3"/>
  <c r="H59" i="3"/>
  <c r="H49" i="3"/>
  <c r="J51" i="3" s="1"/>
  <c r="J86" i="2" s="1"/>
  <c r="H38" i="3"/>
  <c r="J40" i="3" s="1"/>
  <c r="H32" i="3"/>
  <c r="H27" i="3"/>
  <c r="H26" i="3"/>
  <c r="H21" i="3"/>
  <c r="C71" i="4"/>
  <c r="M150" i="3" a="1"/>
  <c r="M150" i="3" s="1"/>
  <c r="M69" i="2" a="1"/>
  <c r="M69" i="2" s="1"/>
  <c r="M70" i="5" a="1"/>
  <c r="M70" i="5" s="1"/>
  <c r="H67" i="2"/>
  <c r="M162" i="3"/>
  <c r="L162" i="3"/>
  <c r="K162" i="3"/>
  <c r="J162" i="3"/>
  <c r="I162" i="3"/>
  <c r="E162" i="3"/>
  <c r="D162" i="3"/>
  <c r="M161" i="3"/>
  <c r="L161" i="3"/>
  <c r="M160" i="3"/>
  <c r="L160" i="3"/>
  <c r="K160" i="3"/>
  <c r="J160" i="3"/>
  <c r="I160" i="3"/>
  <c r="E160" i="3"/>
  <c r="E161" i="3" s="1"/>
  <c r="D160" i="3"/>
  <c r="M151" i="3"/>
  <c r="L151" i="3"/>
  <c r="K151" i="3"/>
  <c r="J151" i="3"/>
  <c r="I151" i="3"/>
  <c r="E151" i="3"/>
  <c r="D151" i="3"/>
  <c r="L150" i="3"/>
  <c r="M149" i="3"/>
  <c r="L149" i="3"/>
  <c r="K149" i="3"/>
  <c r="J149" i="3"/>
  <c r="I149" i="3"/>
  <c r="E149" i="3"/>
  <c r="E150" i="3" s="1"/>
  <c r="D149" i="3"/>
  <c r="M133" i="3"/>
  <c r="L133" i="3"/>
  <c r="K133" i="3"/>
  <c r="J133" i="3"/>
  <c r="I133" i="3"/>
  <c r="E133" i="3"/>
  <c r="D133" i="3"/>
  <c r="M132" i="3"/>
  <c r="L132" i="3"/>
  <c r="M131" i="3"/>
  <c r="L131" i="3"/>
  <c r="K131" i="3"/>
  <c r="J131" i="3"/>
  <c r="I131" i="3"/>
  <c r="E131" i="3"/>
  <c r="E132" i="3" s="1"/>
  <c r="D131" i="3"/>
  <c r="M122" i="3"/>
  <c r="L122" i="3"/>
  <c r="K122" i="3"/>
  <c r="J122" i="3"/>
  <c r="I122" i="3"/>
  <c r="E122" i="3"/>
  <c r="D122" i="3"/>
  <c r="M121" i="3"/>
  <c r="L121" i="3"/>
  <c r="M120" i="3"/>
  <c r="L120" i="3"/>
  <c r="K120" i="3"/>
  <c r="J120" i="3"/>
  <c r="I120" i="3"/>
  <c r="E120" i="3"/>
  <c r="E121" i="3" s="1"/>
  <c r="D120" i="3"/>
  <c r="M114" i="3"/>
  <c r="L114" i="3"/>
  <c r="K114" i="3"/>
  <c r="J114" i="3"/>
  <c r="I114" i="3"/>
  <c r="E114" i="3"/>
  <c r="D114" i="3"/>
  <c r="M113" i="3"/>
  <c r="L113" i="3"/>
  <c r="M112" i="3"/>
  <c r="L112" i="3"/>
  <c r="K112" i="3"/>
  <c r="J112" i="3"/>
  <c r="I112" i="3"/>
  <c r="E112" i="3"/>
  <c r="E113" i="3" s="1"/>
  <c r="D112" i="3"/>
  <c r="M99" i="3"/>
  <c r="L99" i="3"/>
  <c r="K99" i="3"/>
  <c r="J99" i="3"/>
  <c r="I99" i="3"/>
  <c r="E99" i="3"/>
  <c r="D99" i="3"/>
  <c r="M98" i="3"/>
  <c r="L98" i="3"/>
  <c r="M97" i="3"/>
  <c r="L97" i="3"/>
  <c r="K97" i="3"/>
  <c r="J97" i="3"/>
  <c r="I97" i="3"/>
  <c r="E97" i="3"/>
  <c r="E98" i="3" s="1"/>
  <c r="D97" i="3"/>
  <c r="I85" i="3"/>
  <c r="J85" i="3"/>
  <c r="K85" i="3"/>
  <c r="L85" i="3"/>
  <c r="M85" i="3"/>
  <c r="M86" i="3"/>
  <c r="L86" i="3"/>
  <c r="I87" i="3"/>
  <c r="J87" i="3"/>
  <c r="K87" i="3"/>
  <c r="L87" i="3"/>
  <c r="M87" i="3"/>
  <c r="D87" i="3"/>
  <c r="E87" i="3"/>
  <c r="E85" i="3"/>
  <c r="E86" i="3" s="1"/>
  <c r="D85" i="3"/>
  <c r="M65" i="3"/>
  <c r="L65" i="3"/>
  <c r="K65" i="3"/>
  <c r="J65" i="3"/>
  <c r="I65" i="3"/>
  <c r="H65" i="3"/>
  <c r="E65" i="3"/>
  <c r="D65" i="3"/>
  <c r="M64" i="3"/>
  <c r="L64" i="3"/>
  <c r="M63" i="3"/>
  <c r="L63" i="3"/>
  <c r="K63" i="3"/>
  <c r="J63" i="3"/>
  <c r="I63" i="3"/>
  <c r="E63" i="3"/>
  <c r="E64" i="3" s="1"/>
  <c r="D63" i="3"/>
  <c r="M52" i="3"/>
  <c r="L52" i="3"/>
  <c r="K52" i="3"/>
  <c r="J52" i="3"/>
  <c r="I52" i="3"/>
  <c r="E52" i="3"/>
  <c r="D52" i="3"/>
  <c r="M51" i="3"/>
  <c r="L51" i="3"/>
  <c r="M50" i="3"/>
  <c r="L50" i="3"/>
  <c r="K50" i="3"/>
  <c r="J50" i="3"/>
  <c r="I50" i="3"/>
  <c r="E50" i="3"/>
  <c r="E51" i="3" s="1"/>
  <c r="D50" i="3"/>
  <c r="M41" i="3"/>
  <c r="L41" i="3"/>
  <c r="K41" i="3"/>
  <c r="J41" i="3"/>
  <c r="I41" i="3"/>
  <c r="E41" i="3"/>
  <c r="D41" i="3"/>
  <c r="M40" i="3"/>
  <c r="L40" i="3"/>
  <c r="M39" i="3"/>
  <c r="L39" i="3"/>
  <c r="K39" i="3"/>
  <c r="J39" i="3"/>
  <c r="I39" i="3"/>
  <c r="E39" i="3"/>
  <c r="E40" i="3" s="1"/>
  <c r="D39" i="3"/>
  <c r="M24" i="3"/>
  <c r="L24" i="3"/>
  <c r="K24" i="3"/>
  <c r="J24" i="3"/>
  <c r="I24" i="3"/>
  <c r="E24" i="3"/>
  <c r="D24" i="3"/>
  <c r="M23" i="3"/>
  <c r="L23" i="3"/>
  <c r="M22" i="3"/>
  <c r="L22" i="3"/>
  <c r="K22" i="3"/>
  <c r="J22" i="3"/>
  <c r="I22" i="3"/>
  <c r="E22" i="3"/>
  <c r="E23" i="3" s="1"/>
  <c r="D22" i="3"/>
  <c r="M30" i="3"/>
  <c r="L30" i="3"/>
  <c r="K30" i="3"/>
  <c r="J30" i="3"/>
  <c r="I30" i="3"/>
  <c r="E30" i="3"/>
  <c r="D30" i="3"/>
  <c r="M29" i="3"/>
  <c r="L29" i="3"/>
  <c r="M28" i="3"/>
  <c r="L28" i="3"/>
  <c r="K28" i="3"/>
  <c r="J28" i="3"/>
  <c r="I28" i="3"/>
  <c r="E28" i="3"/>
  <c r="E29" i="3" s="1"/>
  <c r="D28" i="3"/>
  <c r="H9" i="4"/>
  <c r="H22" i="4"/>
  <c r="L69" i="2"/>
  <c r="I70" i="2"/>
  <c r="J70" i="2"/>
  <c r="G23" i="4" s="1"/>
  <c r="K70" i="2"/>
  <c r="H23" i="4" s="1"/>
  <c r="L70" i="2"/>
  <c r="M70" i="2"/>
  <c r="J68" i="2"/>
  <c r="K68" i="2"/>
  <c r="H21" i="4" s="1"/>
  <c r="L68" i="2"/>
  <c r="M68" i="2"/>
  <c r="I68" i="2"/>
  <c r="E70" i="2"/>
  <c r="E68" i="2"/>
  <c r="E69" i="2" s="1"/>
  <c r="D70" i="2"/>
  <c r="D68" i="2"/>
  <c r="I87" i="2"/>
  <c r="J87" i="2"/>
  <c r="G36" i="4" s="1"/>
  <c r="K87" i="2"/>
  <c r="H36" i="4" s="1"/>
  <c r="L87" i="2"/>
  <c r="M87" i="2"/>
  <c r="H35" i="4"/>
  <c r="L86" i="2"/>
  <c r="M86" i="2"/>
  <c r="J85" i="2"/>
  <c r="K85" i="2"/>
  <c r="H34" i="4" s="1"/>
  <c r="L85" i="2"/>
  <c r="M85" i="2"/>
  <c r="I85" i="2"/>
  <c r="E87" i="2"/>
  <c r="D87" i="2"/>
  <c r="E85" i="2"/>
  <c r="E86" i="2" s="1"/>
  <c r="D85" i="2"/>
  <c r="H63" i="2"/>
  <c r="J113" i="3" l="1" a="1"/>
  <c r="J113" i="3" s="1"/>
  <c r="J150" i="3" a="1"/>
  <c r="J150" i="3" s="1"/>
  <c r="H150" i="3" s="1"/>
  <c r="J50" i="6" a="1"/>
  <c r="J50" i="6" s="1"/>
  <c r="J83" i="5" s="1"/>
  <c r="G30" i="7" s="1"/>
  <c r="J117" i="6" a="1"/>
  <c r="J117" i="6" s="1"/>
  <c r="J50" i="5" s="1"/>
  <c r="J30" i="6" a="1"/>
  <c r="J30" i="6" s="1"/>
  <c r="J31" i="5" s="1"/>
  <c r="J24" i="6" a="1"/>
  <c r="J24" i="6" s="1"/>
  <c r="J25" i="5" s="1"/>
  <c r="J132" i="3"/>
  <c r="H132" i="3" s="1"/>
  <c r="J45" i="3"/>
  <c r="J74" i="2" s="1"/>
  <c r="G26" i="4" s="1"/>
  <c r="J23" i="3"/>
  <c r="J23" i="2" s="1"/>
  <c r="J56" i="3"/>
  <c r="J92" i="2" s="1"/>
  <c r="G39" i="4" s="1"/>
  <c r="J29" i="3" a="1"/>
  <c r="J29" i="3" s="1"/>
  <c r="J29" i="2" s="1"/>
  <c r="J100" i="2"/>
  <c r="G43" i="4" s="1"/>
  <c r="J35" i="3" a="1"/>
  <c r="J35" i="3" s="1"/>
  <c r="J48" i="2" s="1"/>
  <c r="J64" i="3" a="1"/>
  <c r="J64" i="3" s="1"/>
  <c r="J108" i="2" s="1"/>
  <c r="J70" i="5"/>
  <c r="H80" i="2"/>
  <c r="E30" i="4" s="1"/>
  <c r="G30" i="4"/>
  <c r="H99" i="2"/>
  <c r="E42" i="4" s="1"/>
  <c r="D38" i="4"/>
  <c r="H91" i="2"/>
  <c r="E38" i="4" s="1"/>
  <c r="C63" i="4"/>
  <c r="H101" i="2"/>
  <c r="E44" i="4" s="1"/>
  <c r="E100" i="2"/>
  <c r="D43" i="4" s="1"/>
  <c r="F38" i="4"/>
  <c r="K163" i="3"/>
  <c r="I163" i="3"/>
  <c r="L163" i="3"/>
  <c r="M163" i="3"/>
  <c r="J163" i="3"/>
  <c r="D163" i="3"/>
  <c r="E163" i="3"/>
  <c r="H93" i="2"/>
  <c r="E40" i="4" s="1"/>
  <c r="H81" i="2"/>
  <c r="E31" i="4" s="1"/>
  <c r="H79" i="2"/>
  <c r="E29" i="4" s="1"/>
  <c r="F29" i="4"/>
  <c r="E80" i="2"/>
  <c r="D30" i="4" s="1"/>
  <c r="H73" i="2"/>
  <c r="E25" i="4" s="1"/>
  <c r="F31" i="4"/>
  <c r="D25" i="4"/>
  <c r="H75" i="2"/>
  <c r="E27" i="4" s="1"/>
  <c r="H155" i="3"/>
  <c r="H157" i="3"/>
  <c r="L134" i="3"/>
  <c r="K134" i="3"/>
  <c r="M134" i="3"/>
  <c r="J134" i="3"/>
  <c r="D134" i="3"/>
  <c r="I134" i="3"/>
  <c r="E134" i="3"/>
  <c r="H125" i="3"/>
  <c r="M100" i="3"/>
  <c r="D100" i="3"/>
  <c r="H90" i="3"/>
  <c r="I100" i="3"/>
  <c r="J100" i="3"/>
  <c r="K100" i="3"/>
  <c r="L100" i="3"/>
  <c r="H145" i="3"/>
  <c r="E100" i="3"/>
  <c r="H57" i="3"/>
  <c r="J66" i="3"/>
  <c r="K66" i="3"/>
  <c r="D66" i="3"/>
  <c r="L66" i="3"/>
  <c r="M66" i="3"/>
  <c r="I66" i="3"/>
  <c r="E66" i="3"/>
  <c r="H55" i="3"/>
  <c r="H44" i="3"/>
  <c r="H46" i="3"/>
  <c r="H77" i="3"/>
  <c r="H79" i="3"/>
  <c r="H118" i="6"/>
  <c r="H97" i="6"/>
  <c r="H95" i="6"/>
  <c r="H116" i="6"/>
  <c r="H63" i="6"/>
  <c r="H96" i="6"/>
  <c r="H65" i="6"/>
  <c r="H144" i="3"/>
  <c r="H146" i="3"/>
  <c r="H122" i="3"/>
  <c r="H161" i="3"/>
  <c r="H63" i="3"/>
  <c r="H160" i="3"/>
  <c r="H98" i="3"/>
  <c r="H50" i="3"/>
  <c r="H24" i="3"/>
  <c r="H28" i="3"/>
  <c r="H131" i="3"/>
  <c r="H113" i="3"/>
  <c r="H22" i="3"/>
  <c r="H151" i="3"/>
  <c r="H41" i="3"/>
  <c r="H112" i="3"/>
  <c r="H86" i="3"/>
  <c r="H120" i="3"/>
  <c r="H85" i="2"/>
  <c r="H149" i="3"/>
  <c r="H97" i="3"/>
  <c r="H85" i="3"/>
  <c r="H40" i="3"/>
  <c r="H52" i="3"/>
  <c r="H121" i="3"/>
  <c r="H162" i="3"/>
  <c r="H30" i="3"/>
  <c r="H51" i="3"/>
  <c r="H114" i="3"/>
  <c r="H133" i="3"/>
  <c r="H39" i="3"/>
  <c r="H99" i="3"/>
  <c r="H87" i="3"/>
  <c r="H68" i="2"/>
  <c r="J69" i="2" l="1"/>
  <c r="H117" i="6"/>
  <c r="H35" i="3"/>
  <c r="H56" i="3"/>
  <c r="H64" i="3"/>
  <c r="H23" i="3"/>
  <c r="H45" i="3"/>
  <c r="H29" i="3"/>
  <c r="I164" i="3"/>
  <c r="E164" i="3"/>
  <c r="D101" i="3"/>
  <c r="J101" i="3"/>
  <c r="I101" i="3"/>
  <c r="D164" i="3"/>
  <c r="H163" i="3"/>
  <c r="J164" i="3"/>
  <c r="K164" i="3"/>
  <c r="E101" i="3"/>
  <c r="L164" i="3"/>
  <c r="M164" i="3"/>
  <c r="M101" i="3"/>
  <c r="H92" i="2"/>
  <c r="E39" i="4" s="1"/>
  <c r="H100" i="2"/>
  <c r="E43" i="4" s="1"/>
  <c r="L101" i="3"/>
  <c r="K101" i="3"/>
  <c r="H74" i="2"/>
  <c r="E26" i="4" s="1"/>
  <c r="H134" i="3"/>
  <c r="H100" i="3"/>
  <c r="H66" i="3"/>
  <c r="M109" i="2"/>
  <c r="L109" i="2"/>
  <c r="K109" i="2"/>
  <c r="H48" i="4" s="1"/>
  <c r="J109" i="2"/>
  <c r="G48" i="4" s="1"/>
  <c r="I109" i="2"/>
  <c r="H109" i="2"/>
  <c r="E109" i="2"/>
  <c r="D109" i="2"/>
  <c r="M108" i="2"/>
  <c r="L108" i="2"/>
  <c r="H47" i="4"/>
  <c r="M107" i="2"/>
  <c r="L107" i="2"/>
  <c r="K107" i="2"/>
  <c r="H46" i="4" s="1"/>
  <c r="J107" i="2"/>
  <c r="I107" i="2"/>
  <c r="E107" i="2"/>
  <c r="E108" i="2" s="1"/>
  <c r="D107" i="2"/>
  <c r="C58" i="4" s="1"/>
  <c r="H105" i="2"/>
  <c r="H104" i="2"/>
  <c r="H103" i="2"/>
  <c r="H21" i="2"/>
  <c r="M24" i="2"/>
  <c r="L24" i="2"/>
  <c r="K24" i="2"/>
  <c r="J24" i="2"/>
  <c r="I24" i="2"/>
  <c r="E24" i="2"/>
  <c r="D24" i="2"/>
  <c r="M23" i="2"/>
  <c r="L23" i="2"/>
  <c r="H11" i="4"/>
  <c r="M22" i="2"/>
  <c r="L22" i="2"/>
  <c r="K22" i="2"/>
  <c r="H10" i="4" s="1"/>
  <c r="J22" i="2"/>
  <c r="G10" i="4" s="1"/>
  <c r="I22" i="2"/>
  <c r="E22" i="2"/>
  <c r="E23" i="2" s="1"/>
  <c r="D22" i="2"/>
  <c r="M49" i="2"/>
  <c r="J19" i="4" s="1"/>
  <c r="L49" i="2"/>
  <c r="I19" i="4" s="1"/>
  <c r="K49" i="2"/>
  <c r="H19" i="4" s="1"/>
  <c r="J49" i="2"/>
  <c r="G19" i="4" s="1"/>
  <c r="I49" i="2"/>
  <c r="F19" i="4" s="1"/>
  <c r="H49" i="2"/>
  <c r="E19" i="4" s="1"/>
  <c r="E49" i="2"/>
  <c r="D19" i="4" s="1"/>
  <c r="D49" i="2"/>
  <c r="C19" i="4" s="1"/>
  <c r="M48" i="2"/>
  <c r="J18" i="4" s="1"/>
  <c r="L48" i="2"/>
  <c r="I18" i="4" s="1"/>
  <c r="H18" i="4"/>
  <c r="M47" i="2"/>
  <c r="J17" i="4" s="1"/>
  <c r="L47" i="2"/>
  <c r="I17" i="4" s="1"/>
  <c r="K47" i="2"/>
  <c r="H17" i="4" s="1"/>
  <c r="J47" i="2"/>
  <c r="G17" i="4" s="1"/>
  <c r="I47" i="2"/>
  <c r="F17" i="4" s="1"/>
  <c r="E47" i="2"/>
  <c r="D47" i="2"/>
  <c r="C17" i="4" s="1"/>
  <c r="H38" i="2"/>
  <c r="M30" i="2"/>
  <c r="L30" i="2"/>
  <c r="K30" i="2"/>
  <c r="H15" i="4" s="1"/>
  <c r="J30" i="2"/>
  <c r="G15" i="4" s="1"/>
  <c r="I30" i="2"/>
  <c r="E30" i="2"/>
  <c r="D30" i="2"/>
  <c r="M29" i="2"/>
  <c r="L29" i="2"/>
  <c r="H14" i="4"/>
  <c r="M28" i="2"/>
  <c r="L28" i="2"/>
  <c r="K28" i="2"/>
  <c r="H13" i="4" s="1"/>
  <c r="J28" i="2"/>
  <c r="I28" i="2"/>
  <c r="E28" i="2"/>
  <c r="E29" i="2" s="1"/>
  <c r="D28" i="2"/>
  <c r="H27" i="2"/>
  <c r="H26" i="2"/>
  <c r="I71" i="5"/>
  <c r="J71" i="5"/>
  <c r="K71" i="5"/>
  <c r="H23" i="7" s="1"/>
  <c r="L71" i="5"/>
  <c r="M71" i="5"/>
  <c r="L70" i="5"/>
  <c r="J69" i="5"/>
  <c r="K69" i="5"/>
  <c r="H21" i="7" s="1"/>
  <c r="L69" i="5"/>
  <c r="M69" i="5"/>
  <c r="I69" i="5"/>
  <c r="E71" i="5"/>
  <c r="E69" i="5"/>
  <c r="E70" i="5" s="1"/>
  <c r="D71" i="5"/>
  <c r="D69" i="5"/>
  <c r="M76" i="5"/>
  <c r="L76" i="5"/>
  <c r="K76" i="5"/>
  <c r="H27" i="7" s="1"/>
  <c r="J76" i="5"/>
  <c r="G27" i="7" s="1"/>
  <c r="I76" i="5"/>
  <c r="E76" i="5"/>
  <c r="D76" i="5"/>
  <c r="M75" i="5"/>
  <c r="L75" i="5"/>
  <c r="H75" i="5"/>
  <c r="M74" i="5"/>
  <c r="L74" i="5"/>
  <c r="K74" i="5"/>
  <c r="H25" i="7" s="1"/>
  <c r="J74" i="5"/>
  <c r="I74" i="5"/>
  <c r="E74" i="5"/>
  <c r="E75" i="5" s="1"/>
  <c r="D74" i="5"/>
  <c r="M84" i="5"/>
  <c r="L84" i="5"/>
  <c r="K84" i="5"/>
  <c r="H31" i="7" s="1"/>
  <c r="J84" i="5"/>
  <c r="G31" i="7" s="1"/>
  <c r="I84" i="5"/>
  <c r="H84" i="5"/>
  <c r="E84" i="5"/>
  <c r="D84" i="5"/>
  <c r="M83" i="5"/>
  <c r="L83" i="5"/>
  <c r="M82" i="5"/>
  <c r="L82" i="5"/>
  <c r="K82" i="5"/>
  <c r="H29" i="7" s="1"/>
  <c r="J82" i="5"/>
  <c r="I82" i="5"/>
  <c r="E82" i="5"/>
  <c r="E83" i="5" s="1"/>
  <c r="D82" i="5"/>
  <c r="M51" i="5"/>
  <c r="L51" i="5"/>
  <c r="K51" i="5"/>
  <c r="H19" i="7" s="1"/>
  <c r="J51" i="5"/>
  <c r="G19" i="7" s="1"/>
  <c r="I51" i="5"/>
  <c r="H51" i="5"/>
  <c r="E51" i="5"/>
  <c r="D51" i="5"/>
  <c r="M50" i="5"/>
  <c r="L50" i="5"/>
  <c r="M49" i="5"/>
  <c r="L49" i="5"/>
  <c r="K49" i="5"/>
  <c r="H17" i="7" s="1"/>
  <c r="J49" i="5"/>
  <c r="I49" i="5"/>
  <c r="E49" i="5"/>
  <c r="E50" i="5" s="1"/>
  <c r="D49" i="5"/>
  <c r="M32" i="5"/>
  <c r="L32" i="5"/>
  <c r="K32" i="5"/>
  <c r="H15" i="7" s="1"/>
  <c r="J32" i="5"/>
  <c r="G15" i="7" s="1"/>
  <c r="I32" i="5"/>
  <c r="E32" i="5"/>
  <c r="D32" i="5"/>
  <c r="M31" i="5"/>
  <c r="L31" i="5"/>
  <c r="M30" i="5"/>
  <c r="L30" i="5"/>
  <c r="K30" i="5"/>
  <c r="H13" i="7" s="1"/>
  <c r="J30" i="5"/>
  <c r="I30" i="5"/>
  <c r="E30" i="5"/>
  <c r="E31" i="5" s="1"/>
  <c r="D30" i="5"/>
  <c r="M26" i="5"/>
  <c r="L26" i="5"/>
  <c r="K26" i="5"/>
  <c r="H11" i="7" s="1"/>
  <c r="J26" i="5"/>
  <c r="I26" i="5"/>
  <c r="E26" i="5"/>
  <c r="D26" i="5"/>
  <c r="M25" i="5"/>
  <c r="L25" i="5"/>
  <c r="M24" i="5"/>
  <c r="L24" i="5"/>
  <c r="K24" i="5"/>
  <c r="H9" i="7" s="1"/>
  <c r="J24" i="5"/>
  <c r="I24" i="5"/>
  <c r="E24" i="5"/>
  <c r="E25" i="5" s="1"/>
  <c r="D24" i="5"/>
  <c r="H65" i="5"/>
  <c r="H62" i="5"/>
  <c r="H60" i="5"/>
  <c r="H23" i="5"/>
  <c r="H73" i="5"/>
  <c r="H59" i="5"/>
  <c r="H58" i="5"/>
  <c r="H81" i="5"/>
  <c r="H80" i="5"/>
  <c r="H79" i="5"/>
  <c r="H78" i="5"/>
  <c r="H54" i="5"/>
  <c r="H53" i="5"/>
  <c r="H29" i="5"/>
  <c r="H28" i="5"/>
  <c r="H22" i="5"/>
  <c r="H21" i="5"/>
  <c r="M105" i="6"/>
  <c r="L105" i="6"/>
  <c r="K105" i="6"/>
  <c r="J105" i="6"/>
  <c r="I105" i="6"/>
  <c r="E105" i="6"/>
  <c r="D105" i="6"/>
  <c r="M104" i="6"/>
  <c r="L104" i="6"/>
  <c r="M103" i="6"/>
  <c r="L103" i="6"/>
  <c r="K103" i="6"/>
  <c r="J103" i="6"/>
  <c r="I103" i="6"/>
  <c r="E103" i="6"/>
  <c r="E104" i="6" s="1"/>
  <c r="D103" i="6"/>
  <c r="I72" i="6"/>
  <c r="J72" i="6"/>
  <c r="K72" i="6"/>
  <c r="L72" i="6"/>
  <c r="M72" i="6"/>
  <c r="M71" i="6"/>
  <c r="L71" i="6"/>
  <c r="J70" i="6"/>
  <c r="K70" i="6"/>
  <c r="L70" i="6"/>
  <c r="M70" i="6"/>
  <c r="I70" i="6"/>
  <c r="E72" i="6"/>
  <c r="D72" i="6"/>
  <c r="E70" i="6"/>
  <c r="D70" i="6"/>
  <c r="M123" i="6"/>
  <c r="L123" i="6"/>
  <c r="K123" i="6"/>
  <c r="J123" i="6"/>
  <c r="I123" i="6"/>
  <c r="E123" i="6"/>
  <c r="D123" i="6"/>
  <c r="L122" i="6"/>
  <c r="M121" i="6"/>
  <c r="M124" i="6" s="1"/>
  <c r="L121" i="6"/>
  <c r="L124" i="6" s="1"/>
  <c r="K121" i="6"/>
  <c r="K124" i="6" s="1"/>
  <c r="J121" i="6"/>
  <c r="J124" i="6" s="1"/>
  <c r="I121" i="6"/>
  <c r="I124" i="6" s="1"/>
  <c r="E121" i="6"/>
  <c r="D121" i="6"/>
  <c r="D124" i="6" s="1"/>
  <c r="H51" i="6"/>
  <c r="I51" i="6"/>
  <c r="J51" i="6"/>
  <c r="K51" i="6"/>
  <c r="L51" i="6"/>
  <c r="M51" i="6"/>
  <c r="L50" i="6"/>
  <c r="M50" i="6"/>
  <c r="L49" i="6"/>
  <c r="M49" i="6"/>
  <c r="K49" i="6"/>
  <c r="J49" i="6"/>
  <c r="I49" i="6"/>
  <c r="E51" i="6"/>
  <c r="E49" i="6"/>
  <c r="E50" i="6" s="1"/>
  <c r="D43" i="6"/>
  <c r="D51" i="6"/>
  <c r="D49" i="6"/>
  <c r="L43" i="6"/>
  <c r="K43" i="6"/>
  <c r="J43" i="6"/>
  <c r="I43" i="6"/>
  <c r="M43" i="6"/>
  <c r="M42" i="6"/>
  <c r="L42" i="6"/>
  <c r="M41" i="6"/>
  <c r="L41" i="6"/>
  <c r="K41" i="6"/>
  <c r="J41" i="6"/>
  <c r="I41" i="6"/>
  <c r="E43" i="6"/>
  <c r="E41" i="6"/>
  <c r="E42" i="6" s="1"/>
  <c r="D41" i="6"/>
  <c r="H76" i="6"/>
  <c r="M89" i="6"/>
  <c r="L89" i="6"/>
  <c r="K89" i="6"/>
  <c r="J89" i="6"/>
  <c r="I89" i="6"/>
  <c r="E89" i="6"/>
  <c r="D89" i="6"/>
  <c r="M88" i="6"/>
  <c r="L88" i="6"/>
  <c r="M87" i="6"/>
  <c r="L87" i="6"/>
  <c r="K87" i="6"/>
  <c r="J87" i="6"/>
  <c r="I87" i="6"/>
  <c r="E87" i="6"/>
  <c r="E88" i="6" s="1"/>
  <c r="D87" i="6"/>
  <c r="M77" i="6"/>
  <c r="L77" i="6"/>
  <c r="K77" i="6"/>
  <c r="J77" i="6"/>
  <c r="I77" i="6"/>
  <c r="E77" i="6"/>
  <c r="D77" i="6"/>
  <c r="M76" i="6"/>
  <c r="L76" i="6"/>
  <c r="M75" i="6"/>
  <c r="L75" i="6"/>
  <c r="K75" i="6"/>
  <c r="J75" i="6"/>
  <c r="I75" i="6"/>
  <c r="E75" i="6"/>
  <c r="E76" i="6" s="1"/>
  <c r="D75" i="6"/>
  <c r="H18" i="7"/>
  <c r="H14" i="7"/>
  <c r="H10" i="7"/>
  <c r="M31" i="6"/>
  <c r="L31" i="6"/>
  <c r="K31" i="6"/>
  <c r="J31" i="6"/>
  <c r="I31" i="6"/>
  <c r="E31" i="6"/>
  <c r="D31" i="6"/>
  <c r="M30" i="6"/>
  <c r="L30" i="6"/>
  <c r="M29" i="6"/>
  <c r="L29" i="6"/>
  <c r="K29" i="6"/>
  <c r="J29" i="6"/>
  <c r="I29" i="6"/>
  <c r="E29" i="6"/>
  <c r="E30" i="6" s="1"/>
  <c r="D29" i="6"/>
  <c r="K25" i="6"/>
  <c r="E25" i="6"/>
  <c r="D25" i="6"/>
  <c r="K23" i="6"/>
  <c r="G18" i="4" l="1"/>
  <c r="E48" i="2"/>
  <c r="D18" i="4" s="1"/>
  <c r="D17" i="4"/>
  <c r="E106" i="6"/>
  <c r="H22" i="7"/>
  <c r="H101" i="3"/>
  <c r="H6" i="4"/>
  <c r="D48" i="7"/>
  <c r="J106" i="6"/>
  <c r="J125" i="6" s="1"/>
  <c r="L106" i="6"/>
  <c r="L125" i="6" s="1"/>
  <c r="M106" i="6"/>
  <c r="M125" i="6" s="1"/>
  <c r="I106" i="6"/>
  <c r="I125" i="6" s="1"/>
  <c r="L78" i="6"/>
  <c r="I78" i="6"/>
  <c r="K106" i="6"/>
  <c r="K125" i="6" s="1"/>
  <c r="M78" i="6"/>
  <c r="K78" i="6"/>
  <c r="K52" i="6"/>
  <c r="J78" i="6"/>
  <c r="E71" i="6"/>
  <c r="E78" i="6"/>
  <c r="E122" i="6"/>
  <c r="E124" i="6"/>
  <c r="D65" i="4"/>
  <c r="H49" i="5"/>
  <c r="H30" i="5"/>
  <c r="H82" i="5"/>
  <c r="H76" i="5"/>
  <c r="E27" i="7" s="1"/>
  <c r="H32" i="5"/>
  <c r="E15" i="7" s="1"/>
  <c r="H28" i="2"/>
  <c r="H22" i="2"/>
  <c r="H47" i="2"/>
  <c r="E17" i="4" s="1"/>
  <c r="H29" i="6"/>
  <c r="H71" i="5"/>
  <c r="H24" i="5"/>
  <c r="H74" i="5"/>
  <c r="H83" i="5"/>
  <c r="H69" i="5"/>
  <c r="H6" i="7"/>
  <c r="H26" i="5"/>
  <c r="H24" i="2"/>
  <c r="H31" i="6"/>
  <c r="H87" i="6"/>
  <c r="H49" i="6"/>
  <c r="H30" i="2"/>
  <c r="E15" i="4" s="1"/>
  <c r="H107" i="2"/>
  <c r="G14" i="4"/>
  <c r="G47" i="4"/>
  <c r="H70" i="6"/>
  <c r="H121" i="6"/>
  <c r="H124" i="6" s="1"/>
  <c r="H41" i="6"/>
  <c r="H75" i="6"/>
  <c r="H103" i="6"/>
  <c r="H89" i="6"/>
  <c r="H77" i="6"/>
  <c r="D46" i="7"/>
  <c r="D63" i="4"/>
  <c r="C45" i="7"/>
  <c r="D45" i="7" s="1"/>
  <c r="D41" i="7"/>
  <c r="C54" i="7"/>
  <c r="C62" i="4"/>
  <c r="D62" i="4" s="1"/>
  <c r="D58" i="4"/>
  <c r="F30" i="7"/>
  <c r="D29" i="7"/>
  <c r="D30" i="7"/>
  <c r="D31" i="7"/>
  <c r="F26" i="7"/>
  <c r="D25" i="7"/>
  <c r="D26" i="7"/>
  <c r="D27" i="7"/>
  <c r="F22" i="7"/>
  <c r="D21" i="7"/>
  <c r="D22" i="7"/>
  <c r="D23" i="7"/>
  <c r="F18" i="7"/>
  <c r="D17" i="7"/>
  <c r="D18" i="7"/>
  <c r="D19" i="7"/>
  <c r="F14" i="7"/>
  <c r="D13" i="7"/>
  <c r="D14" i="7"/>
  <c r="D15" i="7"/>
  <c r="F10" i="7"/>
  <c r="D9" i="7"/>
  <c r="D10" i="7"/>
  <c r="D11" i="7"/>
  <c r="F47" i="4"/>
  <c r="D46" i="4"/>
  <c r="D47" i="4"/>
  <c r="D48" i="4"/>
  <c r="F35" i="4"/>
  <c r="D34" i="4"/>
  <c r="D35" i="4"/>
  <c r="D36" i="4"/>
  <c r="F22" i="4"/>
  <c r="D21" i="4"/>
  <c r="D22" i="4"/>
  <c r="D23" i="4"/>
  <c r="F14" i="4"/>
  <c r="D13" i="4"/>
  <c r="D14" i="4"/>
  <c r="D15" i="4"/>
  <c r="F9" i="4"/>
  <c r="G9" i="4"/>
  <c r="I9" i="4"/>
  <c r="J9" i="4"/>
  <c r="F11" i="4"/>
  <c r="D10" i="4"/>
  <c r="D11" i="4"/>
  <c r="D9" i="4"/>
  <c r="H62" i="2"/>
  <c r="H61" i="2"/>
  <c r="H60" i="2"/>
  <c r="H57" i="2"/>
  <c r="H54" i="2"/>
  <c r="H53" i="2"/>
  <c r="H52" i="2"/>
  <c r="H51" i="2"/>
  <c r="I47" i="4"/>
  <c r="J47" i="4"/>
  <c r="F48" i="4"/>
  <c r="I48" i="4"/>
  <c r="J48" i="4"/>
  <c r="E48" i="4"/>
  <c r="C48" i="4"/>
  <c r="I35" i="4"/>
  <c r="J35" i="4"/>
  <c r="F36" i="4"/>
  <c r="I36" i="4"/>
  <c r="J36" i="4"/>
  <c r="C36" i="4"/>
  <c r="I22" i="4"/>
  <c r="J22" i="4"/>
  <c r="F23" i="4"/>
  <c r="I23" i="4"/>
  <c r="J23" i="4"/>
  <c r="J15" i="4"/>
  <c r="I15" i="4"/>
  <c r="F15" i="4"/>
  <c r="C15" i="4"/>
  <c r="J14" i="4"/>
  <c r="I14" i="4"/>
  <c r="C14" i="4"/>
  <c r="J13" i="4"/>
  <c r="I13" i="4"/>
  <c r="G13" i="4"/>
  <c r="F13" i="4"/>
  <c r="C13" i="4"/>
  <c r="C56" i="4" s="1"/>
  <c r="D56" i="4" s="1"/>
  <c r="I11" i="4"/>
  <c r="J11" i="4"/>
  <c r="I25" i="6"/>
  <c r="J25" i="6"/>
  <c r="L25" i="6"/>
  <c r="M25" i="6"/>
  <c r="F31" i="7"/>
  <c r="I31" i="7"/>
  <c r="J31" i="7"/>
  <c r="E31" i="7"/>
  <c r="F27" i="7"/>
  <c r="I27" i="7"/>
  <c r="J27" i="7"/>
  <c r="C23" i="7"/>
  <c r="C19" i="7"/>
  <c r="F23" i="7"/>
  <c r="G23" i="7"/>
  <c r="I23" i="7"/>
  <c r="J23" i="7"/>
  <c r="F19" i="7"/>
  <c r="I19" i="7"/>
  <c r="J19" i="7"/>
  <c r="E19" i="7"/>
  <c r="F15" i="7"/>
  <c r="I15" i="7"/>
  <c r="J15" i="7"/>
  <c r="F11" i="7"/>
  <c r="G11" i="7"/>
  <c r="I11" i="7"/>
  <c r="J11" i="7"/>
  <c r="L24" i="6"/>
  <c r="M24" i="6"/>
  <c r="I26" i="7"/>
  <c r="J26" i="7"/>
  <c r="I30" i="7"/>
  <c r="J30" i="7"/>
  <c r="I22" i="7"/>
  <c r="J22" i="7"/>
  <c r="I18" i="7"/>
  <c r="J18" i="7"/>
  <c r="I14" i="7"/>
  <c r="J14" i="7"/>
  <c r="I10" i="7"/>
  <c r="J10" i="7"/>
  <c r="E125" i="6" l="1"/>
  <c r="K79" i="6"/>
  <c r="H106" i="6"/>
  <c r="H125" i="6" s="1"/>
  <c r="H78" i="6"/>
  <c r="D6" i="4"/>
  <c r="C57" i="4" s="1"/>
  <c r="D57" i="4" s="1"/>
  <c r="D38" i="7"/>
  <c r="H108" i="2"/>
  <c r="H29" i="2"/>
  <c r="E14" i="4" s="1"/>
  <c r="H23" i="2"/>
  <c r="G11" i="4"/>
  <c r="H48" i="2"/>
  <c r="E18" i="4" s="1"/>
  <c r="H70" i="2"/>
  <c r="G22" i="4"/>
  <c r="D6" i="7"/>
  <c r="C40" i="7" s="1"/>
  <c r="D40" i="7" s="1"/>
  <c r="C23" i="4"/>
  <c r="H105" i="6"/>
  <c r="H104" i="6"/>
  <c r="H25" i="6"/>
  <c r="E13" i="4"/>
  <c r="H69" i="2" l="1"/>
  <c r="F13" i="7"/>
  <c r="G13" i="7"/>
  <c r="I13" i="7"/>
  <c r="J13" i="7"/>
  <c r="C14" i="7"/>
  <c r="E47" i="4"/>
  <c r="E11" i="4"/>
  <c r="H88" i="6"/>
  <c r="I23" i="6"/>
  <c r="I52" i="6" s="1"/>
  <c r="I79" i="6" s="1"/>
  <c r="J23" i="6"/>
  <c r="J52" i="6" s="1"/>
  <c r="J79" i="6" s="1"/>
  <c r="L23" i="6"/>
  <c r="L52" i="6" s="1"/>
  <c r="L79" i="6" s="1"/>
  <c r="M23" i="6"/>
  <c r="M52" i="6" s="1"/>
  <c r="M79" i="6" s="1"/>
  <c r="E23" i="6"/>
  <c r="D23" i="6"/>
  <c r="F9" i="7"/>
  <c r="G9" i="7"/>
  <c r="I9" i="7"/>
  <c r="J9" i="7"/>
  <c r="C11" i="7"/>
  <c r="C10" i="7"/>
  <c r="C9" i="7"/>
  <c r="C31" i="7"/>
  <c r="C30" i="7"/>
  <c r="J29" i="7"/>
  <c r="I29" i="7"/>
  <c r="G29" i="7"/>
  <c r="F29" i="7"/>
  <c r="C29" i="7"/>
  <c r="C27" i="7"/>
  <c r="C26" i="7"/>
  <c r="J25" i="7"/>
  <c r="I25" i="7"/>
  <c r="G25" i="7"/>
  <c r="F25" i="7"/>
  <c r="C25" i="7"/>
  <c r="C43" i="7" s="1"/>
  <c r="D43" i="7" s="1"/>
  <c r="C22" i="7"/>
  <c r="J21" i="7"/>
  <c r="I21" i="7"/>
  <c r="G21" i="7"/>
  <c r="F21" i="7"/>
  <c r="C21" i="7"/>
  <c r="C18" i="7"/>
  <c r="J17" i="7"/>
  <c r="I17" i="7"/>
  <c r="G17" i="7"/>
  <c r="F17" i="7"/>
  <c r="C17" i="7"/>
  <c r="C15" i="7"/>
  <c r="I34" i="4"/>
  <c r="G34" i="4"/>
  <c r="H84" i="2"/>
  <c r="J46" i="4"/>
  <c r="J34" i="4"/>
  <c r="J21" i="4"/>
  <c r="J10" i="4"/>
  <c r="C47" i="4"/>
  <c r="I46" i="4"/>
  <c r="G46" i="4"/>
  <c r="F46" i="4"/>
  <c r="C46" i="4"/>
  <c r="C35" i="4"/>
  <c r="F34" i="4"/>
  <c r="C34" i="4"/>
  <c r="I21" i="4"/>
  <c r="G21" i="4"/>
  <c r="F21" i="4"/>
  <c r="C11" i="4"/>
  <c r="C59" i="4" s="1"/>
  <c r="C10" i="4"/>
  <c r="I10" i="4"/>
  <c r="F10" i="4"/>
  <c r="C9" i="4"/>
  <c r="C42" i="7" l="1"/>
  <c r="D42" i="7" s="1"/>
  <c r="D59" i="4"/>
  <c r="J6" i="4"/>
  <c r="G18" i="7"/>
  <c r="F6" i="4"/>
  <c r="E24" i="6"/>
  <c r="E52" i="6"/>
  <c r="E79" i="6" s="1"/>
  <c r="I6" i="4"/>
  <c r="G6" i="4"/>
  <c r="C60" i="4"/>
  <c r="D60" i="4" s="1"/>
  <c r="G35" i="4"/>
  <c r="H87" i="2"/>
  <c r="E36" i="4" s="1"/>
  <c r="C21" i="4"/>
  <c r="C6" i="4" s="1"/>
  <c r="C22" i="4"/>
  <c r="E22" i="4"/>
  <c r="H43" i="6"/>
  <c r="H50" i="6"/>
  <c r="H71" i="6"/>
  <c r="H72" i="6"/>
  <c r="H122" i="6"/>
  <c r="H123" i="6"/>
  <c r="H23" i="6"/>
  <c r="H52" i="6" s="1"/>
  <c r="H79" i="6" s="1"/>
  <c r="C13" i="7"/>
  <c r="C39" i="7" s="1"/>
  <c r="D39" i="7" s="1"/>
  <c r="E11" i="7"/>
  <c r="I6" i="7"/>
  <c r="G6" i="7"/>
  <c r="J6" i="7"/>
  <c r="F6" i="7"/>
  <c r="E9" i="4"/>
  <c r="E23" i="7"/>
  <c r="E13" i="7"/>
  <c r="E30" i="7"/>
  <c r="E26" i="7"/>
  <c r="D106" i="6"/>
  <c r="D125" i="6" s="1"/>
  <c r="D52" i="6"/>
  <c r="D78" i="6"/>
  <c r="E9" i="7"/>
  <c r="E21" i="7"/>
  <c r="E29" i="7"/>
  <c r="E17" i="7"/>
  <c r="E25" i="7"/>
  <c r="E46" i="4"/>
  <c r="E10" i="4"/>
  <c r="E34" i="4"/>
  <c r="D55" i="4" l="1"/>
  <c r="H30" i="6"/>
  <c r="G14" i="7"/>
  <c r="H24" i="6"/>
  <c r="G10" i="7"/>
  <c r="H42" i="6"/>
  <c r="G22" i="7"/>
  <c r="H50" i="5"/>
  <c r="E18" i="7" s="1"/>
  <c r="D79" i="6"/>
  <c r="H86" i="2"/>
  <c r="E35" i="4" s="1"/>
  <c r="E23" i="4"/>
  <c r="E21" i="4"/>
  <c r="E6" i="4" s="1"/>
  <c r="C6" i="7"/>
  <c r="E6" i="7"/>
  <c r="H70" i="5" l="1"/>
  <c r="E22" i="7" s="1"/>
  <c r="H25" i="5"/>
  <c r="E10" i="7" s="1"/>
  <c r="H31" i="5"/>
  <c r="E14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<sst xmlns="http://schemas.openxmlformats.org/spreadsheetml/2006/main" count="1440" uniqueCount="167">
  <si>
    <t>Ergonomia</t>
  </si>
  <si>
    <t>Ochrona  własności intelektualnej</t>
  </si>
  <si>
    <t>Etykieta</t>
  </si>
  <si>
    <t>Matematyka ubezpieczeń majątkowych i osobowych</t>
  </si>
  <si>
    <t>Przedmiot do wyboru 1</t>
  </si>
  <si>
    <t>Metody modelowania rzeczywistości</t>
  </si>
  <si>
    <t>Seminarium magisterskie 1</t>
  </si>
  <si>
    <t>Praktyka zawodowa</t>
  </si>
  <si>
    <t>Wnioskowanie statystyczne</t>
  </si>
  <si>
    <t>Przedmiot do wyboru 2</t>
  </si>
  <si>
    <t>Eksploracja danych</t>
  </si>
  <si>
    <t>Wizualizacja danych</t>
  </si>
  <si>
    <t>Historia matematyki</t>
  </si>
  <si>
    <t>Przedmiot do wyboru 3</t>
  </si>
  <si>
    <t>Programowanie zaawansowane</t>
  </si>
  <si>
    <t>Programowanie matematyczne i optymalizacja</t>
  </si>
  <si>
    <t>Przedmiot do wyboru 4</t>
  </si>
  <si>
    <t>Seminarium magisterskie 2</t>
  </si>
  <si>
    <t>Wielowymiarowa analiza statystyczna</t>
  </si>
  <si>
    <t>Logika matematyczna</t>
  </si>
  <si>
    <t>Seminarium magisterskie 3</t>
  </si>
  <si>
    <t>Praca dyplomowa</t>
  </si>
  <si>
    <t>Geometria różniczkowa</t>
  </si>
  <si>
    <t>Dydaktyka matematyki II</t>
  </si>
  <si>
    <t>Wybrane zagadnienia teorii liczb</t>
  </si>
  <si>
    <t>Wybrane zagadnienia analizy matematycznej</t>
  </si>
  <si>
    <t>Wybrane zagadnienia algebry</t>
  </si>
  <si>
    <t>Praca z uczniem zdolnym II</t>
  </si>
  <si>
    <t>Zastosowania analizy funkcjonalnej</t>
  </si>
  <si>
    <t>Procesy stochastyczne</t>
  </si>
  <si>
    <t>Matematyczne podstawy grafiki komputerowej</t>
  </si>
  <si>
    <t>Geometrie nieeuklidesowe</t>
  </si>
  <si>
    <t>Automaty i języki formalne</t>
  </si>
  <si>
    <t>Metody numeryczne</t>
  </si>
  <si>
    <t>Dydaktyka informatyki II.1</t>
  </si>
  <si>
    <t>Dydaktyka informatyki II.2</t>
  </si>
  <si>
    <t>Praktyka psychologiczno-pedagogiczna II</t>
  </si>
  <si>
    <t>Metodyka rozwiązywania zadań maturalnych z matematyki</t>
  </si>
  <si>
    <t>Metodyka rozwiązywania zadań maturalnych z informatyki</t>
  </si>
  <si>
    <t>Matematyka szkolna II</t>
  </si>
  <si>
    <t>Informatyka szkolna II.1</t>
  </si>
  <si>
    <t>Informatyka szkolna II.2</t>
  </si>
  <si>
    <t>Programowanie w analizie danych</t>
  </si>
  <si>
    <t>Analiza kombinatoryczna</t>
  </si>
  <si>
    <t>PLAN STUDIÓW</t>
  </si>
  <si>
    <t>Lp.</t>
  </si>
  <si>
    <t>Nazwa przedmiotu/grupy zajęć</t>
  </si>
  <si>
    <t>Semestr</t>
  </si>
  <si>
    <t>Liczba punktów ECTS</t>
  </si>
  <si>
    <t>Punkty ECTS za zajęcia praktyczne</t>
  </si>
  <si>
    <t>Forma zaliczenia</t>
  </si>
  <si>
    <t>Status przedmiotu: obligatoryjny lub fakultatywny</t>
  </si>
  <si>
    <t>Liczba godzin realizowanych z bezpośrednim udziałem nauczyciela akademickiego lub innej osoby prowadzącej zajęcia</t>
  </si>
  <si>
    <t>ogółem zajęcia dydaktyczne</t>
  </si>
  <si>
    <t>wykład</t>
  </si>
  <si>
    <t>ćwiczenia</t>
  </si>
  <si>
    <t>Grupa treści</t>
  </si>
  <si>
    <t>I - WYMAGANIA OGÓLNE</t>
  </si>
  <si>
    <t>f</t>
  </si>
  <si>
    <t>o</t>
  </si>
  <si>
    <t>Liczba punktów ECTS/godz. dyd. (ogółem)</t>
  </si>
  <si>
    <t>x</t>
  </si>
  <si>
    <t>Liczba punktów ECTS/godz. dyd. (zajęcia praktyczne)</t>
  </si>
  <si>
    <t>Liczba punktów ECTS/godz. dyd. (przedmioty fakultatywne)</t>
  </si>
  <si>
    <t>II - PODSTAWOWYCH</t>
  </si>
  <si>
    <t>III - KIERUNKOWYCH</t>
  </si>
  <si>
    <t>IV - ZWIĄZANYCH Z ZAKRESEM KSZTAŁCENIA</t>
  </si>
  <si>
    <t>V - PRAKTYKA</t>
  </si>
  <si>
    <t>VI - INNE</t>
  </si>
  <si>
    <t>Rok studiów: 1, semestr: 1</t>
  </si>
  <si>
    <t>Rok studiów: 1, semestr: 2</t>
  </si>
  <si>
    <t>Rok studiów: 2, semestr: 3</t>
  </si>
  <si>
    <t>Rok studiów: 2, semestr: 4</t>
  </si>
  <si>
    <t>4a</t>
  </si>
  <si>
    <t>4b</t>
  </si>
  <si>
    <t>5a</t>
  </si>
  <si>
    <t>5b</t>
  </si>
  <si>
    <t>Tabela podsumowująca plan</t>
  </si>
  <si>
    <t>Liczba punktów ECTS/godz. dyd. w planie studiów</t>
  </si>
  <si>
    <t>Punkty ECTS sumaryczne wskaźniki ilościowe, w tym zajęcia:</t>
  </si>
  <si>
    <t>Punkty ECTS</t>
  </si>
  <si>
    <t>Liczba</t>
  </si>
  <si>
    <t>%</t>
  </si>
  <si>
    <t>Ogółem - plan studiów</t>
  </si>
  <si>
    <t>wymagające bezpośredniego udziału nauczyciela akademickiego lub innych osób prowadzących zajęcia</t>
  </si>
  <si>
    <t>z zakresu nauk podstawowych</t>
  </si>
  <si>
    <t>o charakterze praktycznym (laboratoryjne, projektowe, warsztatowe)</t>
  </si>
  <si>
    <t>ogólnouczelniane lub realizowane na innym kierunku</t>
  </si>
  <si>
    <t>zajęcia do wyboru - co najmniej 30% punktów ECTS</t>
  </si>
  <si>
    <t>wymiar praktyk</t>
  </si>
  <si>
    <t>zajęcia z wychowania fizycznego</t>
  </si>
  <si>
    <t>zajęcia z języka obcego</t>
  </si>
  <si>
    <t>zajęcia kształtujące umiejętności praktyczne (dotyczy profilu praktycznego)</t>
  </si>
  <si>
    <t>-</t>
  </si>
  <si>
    <t>zajęcia związane z prowadzoną w uczelni działalnością naukową w dyscyplinie/ach, do których przyporządkowano kierunek studiów (dotyczy profilu ogólnoakademickiego)</t>
  </si>
  <si>
    <t>Procentowy udział pkt ECTS dla każdej z dyscyplin naukowych w łącznej liczbie punktów ECTS</t>
  </si>
  <si>
    <t>Matematyka</t>
  </si>
  <si>
    <t>Informatyka</t>
  </si>
  <si>
    <t>Ogółem:</t>
  </si>
  <si>
    <t>Przedmiot z zakresu nauk humanistycznych lub z zakresu nauk społecznych 1</t>
  </si>
  <si>
    <t>Przedmiot z zakresu nauk humanistycznych lub z zakresu nauk społecznych 2</t>
  </si>
  <si>
    <t>inne</t>
  </si>
  <si>
    <t>przedmioty z zakresu nauk humanistycznych lub z zakresu nauk społecznych</t>
  </si>
  <si>
    <t>zal. z oc.</t>
  </si>
  <si>
    <t>egz.</t>
  </si>
  <si>
    <t>zal.</t>
  </si>
  <si>
    <t>Lista przedmiotów do wyboru</t>
  </si>
  <si>
    <t>Prawo pracy</t>
  </si>
  <si>
    <t>Zakładania własnego przedsiębiorstwa</t>
  </si>
  <si>
    <t>Komunikacja interpersonalna</t>
  </si>
  <si>
    <t>Etyczne podstawy profesjonalizmu</t>
  </si>
  <si>
    <t>Prawo autorskie</t>
  </si>
  <si>
    <t>Etyka i kultura języka</t>
  </si>
  <si>
    <t>KIERUNKU MATEMATYKA</t>
  </si>
  <si>
    <t>W ZAKRESIE: MODELOWANIE MATEMATYCZNE I ANALIZA DANYCH</t>
  </si>
  <si>
    <t>Przedmiot z zakresu nauk humanistycznych lub z zakresu nauk społecznych 1, 2</t>
  </si>
  <si>
    <t>W ZAKRESIE: NAUCZANIE MATEMATYKI I INFORMATYKI</t>
  </si>
  <si>
    <t>Specjalistyczne warsztaty z języka obcego</t>
  </si>
  <si>
    <t>V.BN - związanych z przygotowaniem psychologiczno-pedagogicznym</t>
  </si>
  <si>
    <t>V.EN - związanych z przygotowaniem dydaktycznym do nauczania drugiego przedmiotu</t>
  </si>
  <si>
    <t>V.DN - związanych z przygotowaniem dydaktycznym do nauczania pierwszego przedmiotu</t>
  </si>
  <si>
    <t>IV.EN - związanych z przygotowaniem dydaktycznym do nauczania drugiego przedmiotu</t>
  </si>
  <si>
    <t>IV.DN - związanych z przygotowaniem dydaktycznym do nauczania pierwszego przedmiotu</t>
  </si>
  <si>
    <t>Projekt zespołowy</t>
  </si>
  <si>
    <t>Liczba punktów ECTS/godz. dyd. na II roku studiów</t>
  </si>
  <si>
    <t>Liczba punktów ECTS/godz. dyd. w semestrze 4</t>
  </si>
  <si>
    <t>Liczba punktów ECTS/godz. dyd. w semestrze 3</t>
  </si>
  <si>
    <t>Liczba punktów ECTS/godz. dyd. na I roku studiów</t>
  </si>
  <si>
    <t>Liczba punktów ECTS/godz. dyd. w semestrze 2</t>
  </si>
  <si>
    <t>Liczba punktów ECTS/godz. dyd. w semestrze 1</t>
  </si>
  <si>
    <t>3a</t>
  </si>
  <si>
    <t>3b</t>
  </si>
  <si>
    <t>9a</t>
  </si>
  <si>
    <t>9b</t>
  </si>
  <si>
    <t>Praktyka przedmiotowo-metodyczna (pedagogiczna hospitacyjno-uczestnicząca z matematyki II)</t>
  </si>
  <si>
    <t>Praktyka przedmiotowo-metodyczna (pedagogiczna ciągła z matematyki II)</t>
  </si>
  <si>
    <t>Praktyka przedmiotowo-metodyczna (pedagogiczna ciągła z informatyki II.1)</t>
  </si>
  <si>
    <t>Praktyka przedmiotowo-metodyczna (pedagogiczna hospitacyjno-uczestnicząca z informatyki II.1)</t>
  </si>
  <si>
    <t>Praktyka przedmiotowo-metodyczna (pedagogiczna hospitacyjno-uczestnicząca z informatyki II.2)</t>
  </si>
  <si>
    <t>Praktyka przedmiotowo-metodyczna (pedagogiczna ciągła z informatyki II.2)</t>
  </si>
  <si>
    <t>Praktyka</t>
  </si>
  <si>
    <t>12a</t>
  </si>
  <si>
    <t>12b</t>
  </si>
  <si>
    <t>zajęcia z wykorzystaniem metod i technik kształcenia na odległość</t>
  </si>
  <si>
    <t>Modelowanie matematyczne w naukach stosowanych</t>
  </si>
  <si>
    <t>Metody matematyczne w zastosowaniach 2</t>
  </si>
  <si>
    <t>Metody matematyczne w zastosowaniach 1</t>
  </si>
  <si>
    <t>Metody matematyczne w zastosowaniach 3</t>
  </si>
  <si>
    <r>
      <t xml:space="preserve">Poziom studiów: </t>
    </r>
    <r>
      <rPr>
        <sz val="11"/>
        <color theme="1"/>
        <rFont val="Calibri"/>
        <family val="2"/>
        <charset val="238"/>
        <scheme val="minor"/>
      </rPr>
      <t>studia drugiego stopnia</t>
    </r>
  </si>
  <si>
    <r>
      <t xml:space="preserve">Profil kształcenia: </t>
    </r>
    <r>
      <rPr>
        <sz val="11"/>
        <color theme="1"/>
        <rFont val="Calibri"/>
        <family val="2"/>
        <charset val="238"/>
        <scheme val="minor"/>
      </rPr>
      <t>ogólnoakademicki</t>
    </r>
  </si>
  <si>
    <r>
      <t>Forma studiów:</t>
    </r>
    <r>
      <rPr>
        <sz val="11"/>
        <color theme="1"/>
        <rFont val="Calibri"/>
        <family val="2"/>
        <charset val="238"/>
        <scheme val="minor"/>
      </rPr>
      <t xml:space="preserve"> stacjonarne</t>
    </r>
  </si>
  <si>
    <r>
      <t>Liczba semestrów:</t>
    </r>
    <r>
      <rPr>
        <sz val="11"/>
        <color theme="1"/>
        <rFont val="Calibri"/>
        <family val="2"/>
        <charset val="238"/>
        <scheme val="minor"/>
      </rPr>
      <t xml:space="preserve"> 4</t>
    </r>
  </si>
  <si>
    <r>
      <t>Dziedzina/y nauki/dyscyplina/y naukowa/e lub artystyczna/e:</t>
    </r>
    <r>
      <rPr>
        <sz val="11"/>
        <color theme="1"/>
        <rFont val="Calibri"/>
        <family val="2"/>
        <charset val="238"/>
        <scheme val="minor"/>
      </rPr>
      <t xml:space="preserve"> dziedzina nauk ścisłych i przyrodniczych / dyscypliny naukowe matematyka; informatyka</t>
    </r>
  </si>
  <si>
    <r>
      <t>Obowiązuje od cyklu:</t>
    </r>
    <r>
      <rPr>
        <sz val="11"/>
        <color theme="1"/>
        <rFont val="Calibri"/>
        <family val="2"/>
        <charset val="238"/>
        <scheme val="minor"/>
      </rPr>
      <t xml:space="preserve"> 2024 Z</t>
    </r>
  </si>
  <si>
    <t>I</t>
  </si>
  <si>
    <t>II</t>
  </si>
  <si>
    <t>III</t>
  </si>
  <si>
    <t>IV</t>
  </si>
  <si>
    <t>V</t>
  </si>
  <si>
    <t>8a</t>
  </si>
  <si>
    <t>8b</t>
  </si>
  <si>
    <t>9c</t>
  </si>
  <si>
    <t>Wybrane zagadnienia metod numerycznych</t>
  </si>
  <si>
    <t>Mathematical methods in scientific research</t>
  </si>
  <si>
    <t>Metody matematyczne w badaniach naukowych</t>
  </si>
  <si>
    <t>Szkolenie w zakresie bezpieczeństwa i higieny pracy</t>
  </si>
  <si>
    <t>Mathematical modelling in applied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</si>
</sst>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3" fillId="0" borderId="2" xfId="1" applyFon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3" fillId="0" borderId="2" xfId="1" applyFont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2" xfId="1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7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2" xfId="1" applyFont="1" applyBorder="1" applyAlignment="1">
      <alignment wrapText="1"/>
    </xf>
    <xf numFmtId="0" fontId="1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</cellXfs>
  <cellStyles count="2">
    <cellStyle name="Normalny" xfId="0" builtinId="0"/>
    <cellStyle name="Normalny 2" xfId="1" xr:uid="{2E644977-590B-4E4E-95A3-6CE23553A8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5868A-0F3D-4329-BA8C-A515FF5BA75D}">
  <dimension ref="A1:O180"/>
  <sheetViews>
    <sheetView tabSelected="1" zoomScaleNormal="100" workbookViewId="0">
      <selection activeCell="F14" sqref="F14"/>
    </sheetView>
  </sheetViews>
  <sheetFormatPr defaultRowHeight="14.4" x14ac:dyDescent="0.3"/>
  <cols>
    <col min="1" max="1" width="5.77734375" style="5" customWidth="1"/>
    <col min="2" max="2" width="40.77734375" style="5" customWidth="1"/>
    <col min="3" max="13" width="7.77734375" style="5" customWidth="1"/>
    <col min="14" max="16384" width="8.88671875" style="5"/>
  </cols>
  <sheetData>
    <row r="1" spans="1:13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x14ac:dyDescent="0.3">
      <c r="E3" s="6"/>
      <c r="I3" s="6"/>
      <c r="J3" s="6"/>
      <c r="K3" s="6"/>
    </row>
    <row r="4" spans="1:13" x14ac:dyDescent="0.3">
      <c r="E4" s="6"/>
      <c r="I4" s="6"/>
      <c r="J4" s="6"/>
      <c r="K4" s="6"/>
    </row>
    <row r="5" spans="1:13" x14ac:dyDescent="0.3">
      <c r="A5" s="62" t="s">
        <v>44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x14ac:dyDescent="0.3">
      <c r="A6" s="62" t="s">
        <v>113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x14ac:dyDescent="0.3">
      <c r="A7" s="62" t="s">
        <v>116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x14ac:dyDescent="0.3">
      <c r="E8" s="6"/>
      <c r="J8" s="6"/>
      <c r="K8" s="6"/>
    </row>
    <row r="9" spans="1:13" x14ac:dyDescent="0.3">
      <c r="A9" s="7" t="s">
        <v>153</v>
      </c>
      <c r="E9" s="6"/>
      <c r="J9" s="6"/>
      <c r="K9" s="6"/>
    </row>
    <row r="10" spans="1:13" x14ac:dyDescent="0.3">
      <c r="A10" s="7" t="s">
        <v>148</v>
      </c>
      <c r="E10" s="6"/>
      <c r="J10" s="6"/>
      <c r="K10" s="6"/>
    </row>
    <row r="11" spans="1:13" x14ac:dyDescent="0.3">
      <c r="A11" s="7" t="s">
        <v>149</v>
      </c>
      <c r="E11" s="6"/>
      <c r="J11" s="6"/>
      <c r="K11" s="6"/>
    </row>
    <row r="12" spans="1:13" x14ac:dyDescent="0.3">
      <c r="A12" s="7" t="s">
        <v>150</v>
      </c>
      <c r="E12" s="6"/>
      <c r="J12" s="6"/>
      <c r="K12" s="6"/>
    </row>
    <row r="13" spans="1:13" x14ac:dyDescent="0.3">
      <c r="A13" s="7" t="s">
        <v>151</v>
      </c>
      <c r="E13" s="6"/>
      <c r="J13" s="6"/>
      <c r="K13" s="6"/>
    </row>
    <row r="14" spans="1:13" x14ac:dyDescent="0.3">
      <c r="A14" s="7" t="s">
        <v>152</v>
      </c>
      <c r="E14" s="6"/>
      <c r="J14" s="6"/>
      <c r="K14" s="6"/>
    </row>
    <row r="16" spans="1:13" x14ac:dyDescent="0.3">
      <c r="A16" s="7" t="s">
        <v>69</v>
      </c>
    </row>
    <row r="17" spans="1:15" ht="72" customHeight="1" x14ac:dyDescent="0.3">
      <c r="A17" s="65" t="s">
        <v>45</v>
      </c>
      <c r="B17" s="65" t="s">
        <v>46</v>
      </c>
      <c r="C17" s="57" t="s">
        <v>47</v>
      </c>
      <c r="D17" s="57" t="s">
        <v>48</v>
      </c>
      <c r="E17" s="63" t="s">
        <v>49</v>
      </c>
      <c r="F17" s="57" t="s">
        <v>50</v>
      </c>
      <c r="G17" s="63" t="s">
        <v>51</v>
      </c>
      <c r="H17" s="67" t="s">
        <v>52</v>
      </c>
      <c r="I17" s="68"/>
      <c r="J17" s="68"/>
      <c r="K17" s="69"/>
      <c r="L17" s="57" t="s">
        <v>140</v>
      </c>
      <c r="M17" s="57" t="s">
        <v>21</v>
      </c>
    </row>
    <row r="18" spans="1:15" ht="72" customHeight="1" x14ac:dyDescent="0.3">
      <c r="A18" s="66"/>
      <c r="B18" s="66"/>
      <c r="C18" s="58"/>
      <c r="D18" s="58"/>
      <c r="E18" s="64"/>
      <c r="F18" s="58"/>
      <c r="G18" s="64"/>
      <c r="H18" s="19" t="s">
        <v>53</v>
      </c>
      <c r="I18" s="20" t="s">
        <v>54</v>
      </c>
      <c r="J18" s="20" t="s">
        <v>55</v>
      </c>
      <c r="K18" s="20" t="s">
        <v>101</v>
      </c>
      <c r="L18" s="58"/>
      <c r="M18" s="58"/>
    </row>
    <row r="19" spans="1:15" x14ac:dyDescent="0.3">
      <c r="A19" s="53" t="s">
        <v>56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5" x14ac:dyDescent="0.3">
      <c r="A20" s="53" t="s">
        <v>57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5" x14ac:dyDescent="0.3">
      <c r="A21" s="3">
        <v>1</v>
      </c>
      <c r="B21" s="24" t="s">
        <v>117</v>
      </c>
      <c r="C21" s="4">
        <v>1</v>
      </c>
      <c r="D21" s="4">
        <v>2</v>
      </c>
      <c r="E21" s="3">
        <v>2</v>
      </c>
      <c r="F21" s="4" t="s">
        <v>103</v>
      </c>
      <c r="G21" s="3" t="s">
        <v>58</v>
      </c>
      <c r="H21" s="3">
        <f t="shared" ref="H21" si="0">I21+J21</f>
        <v>30</v>
      </c>
      <c r="I21" s="4">
        <v>0</v>
      </c>
      <c r="J21" s="4">
        <v>30</v>
      </c>
      <c r="K21" s="4">
        <v>1</v>
      </c>
      <c r="L21" s="3">
        <v>0</v>
      </c>
      <c r="M21" s="3">
        <v>0</v>
      </c>
      <c r="N21" s="9"/>
      <c r="O21" s="9"/>
    </row>
    <row r="22" spans="1:15" x14ac:dyDescent="0.3">
      <c r="A22" s="52" t="s">
        <v>60</v>
      </c>
      <c r="B22" s="52"/>
      <c r="C22" s="52"/>
      <c r="D22" s="10">
        <f>SUM(D21)</f>
        <v>2</v>
      </c>
      <c r="E22" s="10">
        <f>SUM(E21)</f>
        <v>2</v>
      </c>
      <c r="F22" s="10" t="s">
        <v>61</v>
      </c>
      <c r="G22" s="10" t="s">
        <v>61</v>
      </c>
      <c r="H22" s="10">
        <f>SUM(I22:J22)</f>
        <v>30</v>
      </c>
      <c r="I22" s="10">
        <f t="shared" ref="I22" si="1">SUM(I20:I21)</f>
        <v>0</v>
      </c>
      <c r="J22" s="10">
        <f>SUM(J21)</f>
        <v>30</v>
      </c>
      <c r="K22" s="10">
        <f>SUM(K21)</f>
        <v>1</v>
      </c>
      <c r="L22" s="10">
        <f t="shared" ref="L22:M22" si="2">SUM(L20:L21)</f>
        <v>0</v>
      </c>
      <c r="M22" s="10">
        <f t="shared" si="2"/>
        <v>0</v>
      </c>
    </row>
    <row r="23" spans="1:15" x14ac:dyDescent="0.3">
      <c r="A23" s="51" t="s">
        <v>62</v>
      </c>
      <c r="B23" s="51"/>
      <c r="C23" s="51"/>
      <c r="D23" s="3" t="s">
        <v>61</v>
      </c>
      <c r="E23" s="3">
        <f>E22</f>
        <v>2</v>
      </c>
      <c r="F23" s="3" t="s">
        <v>61</v>
      </c>
      <c r="G23" s="3" t="s">
        <v>61</v>
      </c>
      <c r="H23" s="22">
        <f t="shared" ref="H23:H24" si="3">SUM(I23:J23)</f>
        <v>30</v>
      </c>
      <c r="I23" s="3">
        <v>0</v>
      </c>
      <c r="J23" s="25">
        <f>SUMPRODUCT(ROUND(IF(IF(J21&gt;0,E21/(J21/H21*D21),0)*J21&gt;J21,J21,IF(J21&gt;0,E21/(J21/H21*D21),0)*J21),0))</f>
        <v>30</v>
      </c>
      <c r="K23" s="25">
        <f>SUMPRODUCT(ROUND(IF(K21&gt;0,E21/D21,0)*K21,0))</f>
        <v>1</v>
      </c>
      <c r="L23" s="3">
        <f t="shared" ref="L23" si="4">SUMIF($E21,"&gt;0",L21)</f>
        <v>0</v>
      </c>
      <c r="M23" s="3">
        <f>SUMIF($E21,"&gt;0",M21)</f>
        <v>0</v>
      </c>
    </row>
    <row r="24" spans="1:15" x14ac:dyDescent="0.3">
      <c r="A24" s="51" t="s">
        <v>63</v>
      </c>
      <c r="B24" s="51"/>
      <c r="C24" s="51"/>
      <c r="D24" s="3">
        <f>SUMIF(G21,"f",D21)</f>
        <v>2</v>
      </c>
      <c r="E24" s="3">
        <f>SUMIF(G21,"f",E21)</f>
        <v>2</v>
      </c>
      <c r="F24" s="3" t="s">
        <v>61</v>
      </c>
      <c r="G24" s="3" t="s">
        <v>61</v>
      </c>
      <c r="H24" s="3">
        <f t="shared" si="3"/>
        <v>30</v>
      </c>
      <c r="I24" s="3">
        <f>SUMIF($G21,"f",I21)</f>
        <v>0</v>
      </c>
      <c r="J24" s="3">
        <f t="shared" ref="J24:M24" si="5">SUMIF($G21,"f",J21)</f>
        <v>30</v>
      </c>
      <c r="K24" s="3">
        <f t="shared" si="5"/>
        <v>1</v>
      </c>
      <c r="L24" s="3">
        <f t="shared" si="5"/>
        <v>0</v>
      </c>
      <c r="M24" s="3">
        <f t="shared" si="5"/>
        <v>0</v>
      </c>
    </row>
    <row r="25" spans="1:15" x14ac:dyDescent="0.3">
      <c r="A25" s="53" t="s">
        <v>64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5" x14ac:dyDescent="0.3">
      <c r="A26" s="3">
        <v>1</v>
      </c>
      <c r="B26" s="24" t="s">
        <v>26</v>
      </c>
      <c r="C26" s="3">
        <v>1</v>
      </c>
      <c r="D26" s="4">
        <v>4.5</v>
      </c>
      <c r="E26" s="3">
        <v>1</v>
      </c>
      <c r="F26" s="8" t="s">
        <v>104</v>
      </c>
      <c r="G26" s="3" t="s">
        <v>59</v>
      </c>
      <c r="H26" s="3">
        <f>I26+J26</f>
        <v>60</v>
      </c>
      <c r="I26" s="3">
        <v>30</v>
      </c>
      <c r="J26" s="3">
        <v>30</v>
      </c>
      <c r="K26" s="3">
        <v>4</v>
      </c>
      <c r="L26" s="3">
        <v>0</v>
      </c>
      <c r="M26" s="3">
        <v>0</v>
      </c>
      <c r="N26" s="9"/>
      <c r="O26" s="9"/>
    </row>
    <row r="27" spans="1:15" x14ac:dyDescent="0.3">
      <c r="A27" s="3">
        <v>2</v>
      </c>
      <c r="B27" s="24" t="s">
        <v>25</v>
      </c>
      <c r="C27" s="3">
        <v>1</v>
      </c>
      <c r="D27" s="8">
        <v>5</v>
      </c>
      <c r="E27" s="3">
        <v>1.5</v>
      </c>
      <c r="F27" s="8" t="s">
        <v>104</v>
      </c>
      <c r="G27" s="3" t="s">
        <v>59</v>
      </c>
      <c r="H27" s="3">
        <f>I27+J27</f>
        <v>75</v>
      </c>
      <c r="I27" s="3">
        <v>30</v>
      </c>
      <c r="J27" s="3">
        <v>45</v>
      </c>
      <c r="K27" s="3">
        <v>4</v>
      </c>
      <c r="L27" s="3">
        <v>0</v>
      </c>
      <c r="M27" s="3">
        <v>0</v>
      </c>
      <c r="N27" s="9"/>
      <c r="O27" s="9"/>
    </row>
    <row r="28" spans="1:15" x14ac:dyDescent="0.3">
      <c r="A28" s="52" t="s">
        <v>60</v>
      </c>
      <c r="B28" s="52"/>
      <c r="C28" s="52"/>
      <c r="D28" s="10">
        <f>SUM(D26:D27)</f>
        <v>9.5</v>
      </c>
      <c r="E28" s="10">
        <f>SUM(E26:E27)</f>
        <v>2.5</v>
      </c>
      <c r="F28" s="10" t="s">
        <v>61</v>
      </c>
      <c r="G28" s="10" t="s">
        <v>61</v>
      </c>
      <c r="H28" s="10">
        <f>SUM(I28:J28)</f>
        <v>135</v>
      </c>
      <c r="I28" s="10">
        <f t="shared" ref="I28:M28" si="6">SUM(I26:I27)</f>
        <v>60</v>
      </c>
      <c r="J28" s="10">
        <f t="shared" si="6"/>
        <v>75</v>
      </c>
      <c r="K28" s="10">
        <f t="shared" si="6"/>
        <v>8</v>
      </c>
      <c r="L28" s="10">
        <f t="shared" si="6"/>
        <v>0</v>
      </c>
      <c r="M28" s="10">
        <f t="shared" si="6"/>
        <v>0</v>
      </c>
    </row>
    <row r="29" spans="1:15" x14ac:dyDescent="0.3">
      <c r="A29" s="51" t="s">
        <v>62</v>
      </c>
      <c r="B29" s="51"/>
      <c r="C29" s="51"/>
      <c r="D29" s="3" t="s">
        <v>61</v>
      </c>
      <c r="E29" s="3">
        <f>E28</f>
        <v>2.5</v>
      </c>
      <c r="F29" s="3" t="s">
        <v>61</v>
      </c>
      <c r="G29" s="3" t="s">
        <v>61</v>
      </c>
      <c r="H29" s="22">
        <f t="shared" ref="H29:H30" si="7">SUM(I29:J29)</f>
        <v>36</v>
      </c>
      <c r="I29" s="3">
        <v>0</v>
      </c>
      <c r="J29" s="25" cm="1">
        <f t="array" ref="J29">SUMPRODUCT(ROUND(IF(IF(J26:J27&gt;0,E26:E27/(J26:J27/H26:H27*D26:D27),0)*J26:J27&gt;J26:J27,J26:J27,IF(J26:J27&gt;0,E26:E27/(J26:J27/H26:H27*D26:D27),0)*J26:J27),0))</f>
        <v>36</v>
      </c>
      <c r="K29" s="25" cm="1">
        <f t="array" ref="K29">SUMPRODUCT(ROUND(IF(K26:K27&gt;0,E26:E27/D26:D27,0)*K26:K27,0))</f>
        <v>2</v>
      </c>
      <c r="L29" s="3">
        <f t="shared" ref="L29:M29" si="8">SUMIF($E26:$E27,"&gt;0",L26:L27)</f>
        <v>0</v>
      </c>
      <c r="M29" s="3">
        <f t="shared" si="8"/>
        <v>0</v>
      </c>
    </row>
    <row r="30" spans="1:15" x14ac:dyDescent="0.3">
      <c r="A30" s="51" t="s">
        <v>63</v>
      </c>
      <c r="B30" s="51"/>
      <c r="C30" s="51"/>
      <c r="D30" s="3">
        <f>SUMIF(G26:G27,"f",D26:D27)</f>
        <v>0</v>
      </c>
      <c r="E30" s="3">
        <f>SUMIF(G26:G27,"f",E26:E27)</f>
        <v>0</v>
      </c>
      <c r="F30" s="3" t="s">
        <v>61</v>
      </c>
      <c r="G30" s="3" t="s">
        <v>61</v>
      </c>
      <c r="H30" s="3">
        <f t="shared" si="7"/>
        <v>0</v>
      </c>
      <c r="I30" s="3">
        <f t="shared" ref="I30:J30" si="9">SUMIF($G26:$G27,"f",I26:I27)</f>
        <v>0</v>
      </c>
      <c r="J30" s="3">
        <f t="shared" si="9"/>
        <v>0</v>
      </c>
      <c r="K30" s="3">
        <f>SUMIF($G26:$G27,"f",K26:K27)</f>
        <v>0</v>
      </c>
      <c r="L30" s="3">
        <f t="shared" ref="L30:M30" si="10">SUMIF($G26:$G27,"f",L26:L27)</f>
        <v>0</v>
      </c>
      <c r="M30" s="3">
        <f t="shared" si="10"/>
        <v>0</v>
      </c>
    </row>
    <row r="31" spans="1:15" x14ac:dyDescent="0.3">
      <c r="A31" s="53" t="s">
        <v>65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15" x14ac:dyDescent="0.3">
      <c r="A32" s="3">
        <v>1</v>
      </c>
      <c r="B32" s="26" t="s">
        <v>42</v>
      </c>
      <c r="C32" s="8">
        <v>1</v>
      </c>
      <c r="D32" s="8">
        <v>4.5</v>
      </c>
      <c r="E32" s="3">
        <v>3</v>
      </c>
      <c r="F32" s="4" t="s">
        <v>103</v>
      </c>
      <c r="G32" s="4" t="s">
        <v>59</v>
      </c>
      <c r="H32" s="4">
        <f t="shared" ref="H32" si="11">I32+J32</f>
        <v>60</v>
      </c>
      <c r="I32" s="4">
        <v>15</v>
      </c>
      <c r="J32" s="4">
        <v>45</v>
      </c>
      <c r="K32" s="4">
        <v>2</v>
      </c>
      <c r="L32" s="3">
        <v>0</v>
      </c>
      <c r="M32" s="3">
        <v>0</v>
      </c>
    </row>
    <row r="33" spans="1:13" x14ac:dyDescent="0.3">
      <c r="A33" s="3">
        <v>2</v>
      </c>
      <c r="B33" s="27" t="s">
        <v>146</v>
      </c>
      <c r="C33" s="3">
        <v>1</v>
      </c>
      <c r="D33" s="8">
        <v>2</v>
      </c>
      <c r="E33" s="3">
        <v>0</v>
      </c>
      <c r="F33" s="4" t="s">
        <v>103</v>
      </c>
      <c r="G33" s="3" t="s">
        <v>59</v>
      </c>
      <c r="H33" s="3">
        <f>I33+J33</f>
        <v>30</v>
      </c>
      <c r="I33" s="4">
        <v>30</v>
      </c>
      <c r="J33" s="4">
        <v>0</v>
      </c>
      <c r="K33" s="4">
        <v>2</v>
      </c>
      <c r="L33" s="3">
        <v>0</v>
      </c>
      <c r="M33" s="3">
        <v>0</v>
      </c>
    </row>
    <row r="34" spans="1:13" x14ac:dyDescent="0.3">
      <c r="A34" s="52" t="s">
        <v>60</v>
      </c>
      <c r="B34" s="52"/>
      <c r="C34" s="52"/>
      <c r="D34" s="10">
        <f>SUM(D32:D33)</f>
        <v>6.5</v>
      </c>
      <c r="E34" s="10">
        <f>SUM(E32:E33)</f>
        <v>3</v>
      </c>
      <c r="F34" s="10" t="s">
        <v>61</v>
      </c>
      <c r="G34" s="10" t="s">
        <v>61</v>
      </c>
      <c r="H34" s="10">
        <f>SUM(I34:J34)</f>
        <v>90</v>
      </c>
      <c r="I34" s="10">
        <f>SUM(I32:I33)</f>
        <v>45</v>
      </c>
      <c r="J34" s="10">
        <f>SUM(J32:J33)</f>
        <v>45</v>
      </c>
      <c r="K34" s="10">
        <f>SUM(K32:K33)</f>
        <v>4</v>
      </c>
      <c r="L34" s="10">
        <f>SUM(L32:L33)</f>
        <v>0</v>
      </c>
      <c r="M34" s="10">
        <f>SUM(M32:M33)</f>
        <v>0</v>
      </c>
    </row>
    <row r="35" spans="1:13" x14ac:dyDescent="0.3">
      <c r="A35" s="51" t="s">
        <v>62</v>
      </c>
      <c r="B35" s="51"/>
      <c r="C35" s="51"/>
      <c r="D35" s="3" t="s">
        <v>61</v>
      </c>
      <c r="E35" s="3">
        <f>E34</f>
        <v>3</v>
      </c>
      <c r="F35" s="3" t="s">
        <v>61</v>
      </c>
      <c r="G35" s="3" t="s">
        <v>61</v>
      </c>
      <c r="H35" s="22">
        <f t="shared" ref="H35" si="12">SUM(I35:J35)</f>
        <v>40</v>
      </c>
      <c r="I35" s="3">
        <v>0</v>
      </c>
      <c r="J35" s="25" cm="1">
        <f t="array" ref="J35">SUMPRODUCT(ROUND(IF(IF(J32:J33&gt;0,E32:E33/(J32:J33/H32:H33*D32:D33),0)*J32:J33&gt;J32:J33,J32:J33,IF(J32:J33&gt;0,E32:E33/(J32:J33/H32:H33*D32:D33),0)*J32:J33),0))</f>
        <v>40</v>
      </c>
      <c r="K35" s="25" cm="1">
        <f t="array" ref="K35">SUMPRODUCT(ROUND(IF(K32:K33&gt;0,E32:E33/D32:D33,0)*K32:K33,0))</f>
        <v>1</v>
      </c>
      <c r="L35" s="3">
        <f>SUMIF($E32:$E33,"&gt;0",L32:L33)</f>
        <v>0</v>
      </c>
      <c r="M35" s="3">
        <f>SUMIF($E32:$E33,"&gt;0",M32:M33)</f>
        <v>0</v>
      </c>
    </row>
    <row r="36" spans="1:13" x14ac:dyDescent="0.3">
      <c r="A36" s="51" t="s">
        <v>63</v>
      </c>
      <c r="B36" s="51"/>
      <c r="C36" s="51"/>
      <c r="D36" s="3">
        <f>SUMIF(G32:G33,"f",D32:D33)</f>
        <v>0</v>
      </c>
      <c r="E36" s="3">
        <f>SUMIF(G32:G33,"f",E32:E33)</f>
        <v>0</v>
      </c>
      <c r="F36" s="3" t="s">
        <v>61</v>
      </c>
      <c r="G36" s="3" t="s">
        <v>61</v>
      </c>
      <c r="H36" s="3">
        <f t="shared" ref="H36:M36" si="13">SUMIF($G32:$G33,"f",H32:H33)</f>
        <v>0</v>
      </c>
      <c r="I36" s="3">
        <f t="shared" si="13"/>
        <v>0</v>
      </c>
      <c r="J36" s="3">
        <f t="shared" si="13"/>
        <v>0</v>
      </c>
      <c r="K36" s="3">
        <f t="shared" si="13"/>
        <v>0</v>
      </c>
      <c r="L36" s="3">
        <f t="shared" si="13"/>
        <v>0</v>
      </c>
      <c r="M36" s="3">
        <f t="shared" si="13"/>
        <v>0</v>
      </c>
    </row>
    <row r="37" spans="1:13" x14ac:dyDescent="0.3">
      <c r="A37" s="53" t="s">
        <v>66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x14ac:dyDescent="0.3">
      <c r="A38" s="3">
        <v>1</v>
      </c>
      <c r="B38" s="28" t="s">
        <v>39</v>
      </c>
      <c r="C38" s="3">
        <v>1</v>
      </c>
      <c r="D38" s="8">
        <v>3</v>
      </c>
      <c r="E38" s="3">
        <v>2</v>
      </c>
      <c r="F38" s="4" t="s">
        <v>103</v>
      </c>
      <c r="G38" s="3" t="s">
        <v>58</v>
      </c>
      <c r="H38" s="3">
        <f>I38+J38</f>
        <v>45</v>
      </c>
      <c r="I38" s="4">
        <v>0</v>
      </c>
      <c r="J38" s="4">
        <v>45</v>
      </c>
      <c r="K38" s="4">
        <v>2</v>
      </c>
      <c r="L38" s="3">
        <v>0</v>
      </c>
      <c r="M38" s="3">
        <v>0</v>
      </c>
    </row>
    <row r="39" spans="1:13" x14ac:dyDescent="0.3">
      <c r="A39" s="52" t="s">
        <v>60</v>
      </c>
      <c r="B39" s="52"/>
      <c r="C39" s="52"/>
      <c r="D39" s="10">
        <f>SUM(D38:D38)</f>
        <v>3</v>
      </c>
      <c r="E39" s="10">
        <f>SUM(E38:E38)</f>
        <v>2</v>
      </c>
      <c r="F39" s="10" t="s">
        <v>61</v>
      </c>
      <c r="G39" s="10" t="s">
        <v>61</v>
      </c>
      <c r="H39" s="10">
        <f>SUM(I39:J39)</f>
        <v>45</v>
      </c>
      <c r="I39" s="10">
        <f>SUM(I38:I38)</f>
        <v>0</v>
      </c>
      <c r="J39" s="10">
        <f>SUM(J38:J38)</f>
        <v>45</v>
      </c>
      <c r="K39" s="10">
        <f>SUM(K38:K38)</f>
        <v>2</v>
      </c>
      <c r="L39" s="10">
        <f>SUM(L38:L38)</f>
        <v>0</v>
      </c>
      <c r="M39" s="10">
        <f>SUM(M38:M38)</f>
        <v>0</v>
      </c>
    </row>
    <row r="40" spans="1:13" x14ac:dyDescent="0.3">
      <c r="A40" s="51" t="s">
        <v>62</v>
      </c>
      <c r="B40" s="51"/>
      <c r="C40" s="51"/>
      <c r="D40" s="3" t="s">
        <v>61</v>
      </c>
      <c r="E40" s="3">
        <f>E39</f>
        <v>2</v>
      </c>
      <c r="F40" s="3" t="s">
        <v>61</v>
      </c>
      <c r="G40" s="3" t="s">
        <v>61</v>
      </c>
      <c r="H40" s="22">
        <f t="shared" ref="H40" si="14">SUM(I40:J40)</f>
        <v>30</v>
      </c>
      <c r="I40" s="3">
        <v>0</v>
      </c>
      <c r="J40" s="25">
        <f>SUMPRODUCT(ROUND(IF(IF(J38&gt;0,E38/(J38/H38*D38),0)*J38&gt;J38,J38,IF(J38&gt;0,E38/(J38/H38*D38),0)*J38),0))</f>
        <v>30</v>
      </c>
      <c r="K40" s="25">
        <f>SUMPRODUCT(ROUND(IF(K38&gt;0,E38/D38,0)*K38,0))</f>
        <v>1</v>
      </c>
      <c r="L40" s="3">
        <f>SUMIF($E38:$E38,"&gt;0",L38:L38)</f>
        <v>0</v>
      </c>
      <c r="M40" s="3">
        <f>SUMIF($E38:$E38,"&gt;0",M38:M38)</f>
        <v>0</v>
      </c>
    </row>
    <row r="41" spans="1:13" x14ac:dyDescent="0.3">
      <c r="A41" s="51" t="s">
        <v>63</v>
      </c>
      <c r="B41" s="51"/>
      <c r="C41" s="51"/>
      <c r="D41" s="3">
        <f>SUMIF(G38:G38,"f",D38:D38)</f>
        <v>3</v>
      </c>
      <c r="E41" s="3">
        <f>SUMIF(G38:G38,"f",E38:E38)</f>
        <v>2</v>
      </c>
      <c r="F41" s="3" t="s">
        <v>61</v>
      </c>
      <c r="G41" s="3" t="s">
        <v>61</v>
      </c>
      <c r="H41" s="3">
        <f t="shared" ref="H41:M41" si="15">SUMIF($G38:$G38,"f",H38:H38)</f>
        <v>45</v>
      </c>
      <c r="I41" s="3">
        <f t="shared" si="15"/>
        <v>0</v>
      </c>
      <c r="J41" s="3">
        <f t="shared" si="15"/>
        <v>45</v>
      </c>
      <c r="K41" s="3">
        <f t="shared" si="15"/>
        <v>2</v>
      </c>
      <c r="L41" s="3">
        <f t="shared" si="15"/>
        <v>0</v>
      </c>
      <c r="M41" s="3">
        <f t="shared" si="15"/>
        <v>0</v>
      </c>
    </row>
    <row r="42" spans="1:13" x14ac:dyDescent="0.3">
      <c r="A42" s="53" t="s">
        <v>122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 x14ac:dyDescent="0.3">
      <c r="A43" s="3">
        <v>1</v>
      </c>
      <c r="B43" s="24" t="s">
        <v>23</v>
      </c>
      <c r="C43" s="3">
        <v>1</v>
      </c>
      <c r="D43" s="8">
        <v>4.5</v>
      </c>
      <c r="E43" s="3">
        <v>2</v>
      </c>
      <c r="F43" s="4" t="s">
        <v>103</v>
      </c>
      <c r="G43" s="3" t="s">
        <v>59</v>
      </c>
      <c r="H43" s="3">
        <f>I43+J43</f>
        <v>60</v>
      </c>
      <c r="I43" s="4">
        <v>30</v>
      </c>
      <c r="J43" s="4">
        <v>30</v>
      </c>
      <c r="K43" s="4">
        <v>2</v>
      </c>
      <c r="L43" s="3">
        <v>0</v>
      </c>
      <c r="M43" s="3">
        <v>0</v>
      </c>
    </row>
    <row r="44" spans="1:13" x14ac:dyDescent="0.3">
      <c r="A44" s="52" t="s">
        <v>60</v>
      </c>
      <c r="B44" s="52"/>
      <c r="C44" s="52"/>
      <c r="D44" s="10">
        <f>SUM(D43:D43)</f>
        <v>4.5</v>
      </c>
      <c r="E44" s="10">
        <f>SUM(E43:E43)</f>
        <v>2</v>
      </c>
      <c r="F44" s="10" t="s">
        <v>61</v>
      </c>
      <c r="G44" s="10" t="s">
        <v>61</v>
      </c>
      <c r="H44" s="10">
        <f>SUM(I44:J44)</f>
        <v>60</v>
      </c>
      <c r="I44" s="10">
        <f>SUM(I43:I43)</f>
        <v>30</v>
      </c>
      <c r="J44" s="10">
        <f>SUM(J43:J43)</f>
        <v>30</v>
      </c>
      <c r="K44" s="10">
        <f>SUM(K43:K43)</f>
        <v>2</v>
      </c>
      <c r="L44" s="10">
        <f>SUM(L43:L43)</f>
        <v>0</v>
      </c>
      <c r="M44" s="10">
        <f>SUM(M43:M43)</f>
        <v>0</v>
      </c>
    </row>
    <row r="45" spans="1:13" x14ac:dyDescent="0.3">
      <c r="A45" s="51" t="s">
        <v>62</v>
      </c>
      <c r="B45" s="51"/>
      <c r="C45" s="51"/>
      <c r="D45" s="3" t="s">
        <v>61</v>
      </c>
      <c r="E45" s="3">
        <f>E44</f>
        <v>2</v>
      </c>
      <c r="F45" s="3" t="s">
        <v>61</v>
      </c>
      <c r="G45" s="3" t="s">
        <v>61</v>
      </c>
      <c r="H45" s="22">
        <f t="shared" ref="H45" si="16">SUM(I45:J45)</f>
        <v>27</v>
      </c>
      <c r="I45" s="3">
        <v>0</v>
      </c>
      <c r="J45" s="25">
        <f>SUMPRODUCT(ROUND(IF(IF(J43&gt;0,E43/(J43/H43*D43),0)*J43&gt;J43,J43,IF(J43&gt;0,E43/(J43/H43*D43),0)*J43),0))</f>
        <v>27</v>
      </c>
      <c r="K45" s="25">
        <f>SUMPRODUCT(ROUND(IF(K43&gt;0,E43/D43,0)*K43,0))</f>
        <v>1</v>
      </c>
      <c r="L45" s="3">
        <f>SUMIF($E43:$E43,"&gt;0",L43:L43)</f>
        <v>0</v>
      </c>
      <c r="M45" s="3">
        <f>SUMIF($E43:$E43,"&gt;0",M43:M43)</f>
        <v>0</v>
      </c>
    </row>
    <row r="46" spans="1:13" x14ac:dyDescent="0.3">
      <c r="A46" s="51" t="s">
        <v>63</v>
      </c>
      <c r="B46" s="51"/>
      <c r="C46" s="51"/>
      <c r="D46" s="3">
        <f>SUMIF(G43:G43,"f",D43:D43)</f>
        <v>0</v>
      </c>
      <c r="E46" s="3">
        <f>SUMIF(G43:G43,"f",E43:E43)</f>
        <v>0</v>
      </c>
      <c r="F46" s="3" t="s">
        <v>61</v>
      </c>
      <c r="G46" s="3" t="s">
        <v>61</v>
      </c>
      <c r="H46" s="3">
        <f t="shared" ref="H46:M46" si="17">SUMIF($G43:$G43,"f",H43:H43)</f>
        <v>0</v>
      </c>
      <c r="I46" s="3">
        <f t="shared" si="17"/>
        <v>0</v>
      </c>
      <c r="J46" s="3">
        <f t="shared" si="17"/>
        <v>0</v>
      </c>
      <c r="K46" s="3">
        <f t="shared" si="17"/>
        <v>0</v>
      </c>
      <c r="L46" s="3">
        <f t="shared" si="17"/>
        <v>0</v>
      </c>
      <c r="M46" s="3">
        <f t="shared" si="17"/>
        <v>0</v>
      </c>
    </row>
    <row r="47" spans="1:13" x14ac:dyDescent="0.3">
      <c r="A47" s="53" t="s">
        <v>67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3" x14ac:dyDescent="0.3">
      <c r="A48" s="53" t="s">
        <v>118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1:15" x14ac:dyDescent="0.3">
      <c r="A49" s="3">
        <v>1</v>
      </c>
      <c r="B49" s="26" t="s">
        <v>36</v>
      </c>
      <c r="C49" s="3">
        <v>1</v>
      </c>
      <c r="D49" s="8">
        <v>2</v>
      </c>
      <c r="E49" s="3">
        <v>2</v>
      </c>
      <c r="F49" s="4" t="s">
        <v>103</v>
      </c>
      <c r="G49" s="3" t="s">
        <v>59</v>
      </c>
      <c r="H49" s="3">
        <f t="shared" ref="H49" si="18">I49+J49</f>
        <v>30</v>
      </c>
      <c r="I49" s="4">
        <v>0</v>
      </c>
      <c r="J49" s="4">
        <v>30</v>
      </c>
      <c r="K49" s="4">
        <v>2</v>
      </c>
      <c r="L49" s="3">
        <v>0</v>
      </c>
      <c r="M49" s="3">
        <v>0</v>
      </c>
    </row>
    <row r="50" spans="1:15" x14ac:dyDescent="0.3">
      <c r="A50" s="52" t="s">
        <v>60</v>
      </c>
      <c r="B50" s="52"/>
      <c r="C50" s="52"/>
      <c r="D50" s="10">
        <f>SUM(D49:D49)</f>
        <v>2</v>
      </c>
      <c r="E50" s="10">
        <f>SUM(E49:E49)</f>
        <v>2</v>
      </c>
      <c r="F50" s="10" t="s">
        <v>61</v>
      </c>
      <c r="G50" s="10" t="s">
        <v>61</v>
      </c>
      <c r="H50" s="10">
        <f>SUM(I50:J50)</f>
        <v>30</v>
      </c>
      <c r="I50" s="10">
        <f>SUM(I49:I49)</f>
        <v>0</v>
      </c>
      <c r="J50" s="10">
        <f>SUM(J49:J49)</f>
        <v>30</v>
      </c>
      <c r="K50" s="10">
        <f>SUM(K49:K49)</f>
        <v>2</v>
      </c>
      <c r="L50" s="10">
        <f>SUM(L49:L49)</f>
        <v>0</v>
      </c>
      <c r="M50" s="10">
        <f>SUM(M49:M49)</f>
        <v>0</v>
      </c>
    </row>
    <row r="51" spans="1:15" x14ac:dyDescent="0.3">
      <c r="A51" s="51" t="s">
        <v>62</v>
      </c>
      <c r="B51" s="51"/>
      <c r="C51" s="51"/>
      <c r="D51" s="3" t="s">
        <v>61</v>
      </c>
      <c r="E51" s="3">
        <f>E50</f>
        <v>2</v>
      </c>
      <c r="F51" s="3" t="s">
        <v>61</v>
      </c>
      <c r="G51" s="3" t="s">
        <v>61</v>
      </c>
      <c r="H51" s="22">
        <f t="shared" ref="H51:H52" si="19">SUM(I51:J51)</f>
        <v>30</v>
      </c>
      <c r="I51" s="3">
        <v>0</v>
      </c>
      <c r="J51" s="25">
        <f>SUMPRODUCT(ROUND(IF(IF(J49&gt;0,E49/(J49/H49*D49),0)*J49&gt;J49,J49,IF(J49&gt;0,E49/(J49/H49*D49),0)*J49),0))</f>
        <v>30</v>
      </c>
      <c r="K51" s="25">
        <f>SUMPRODUCT(ROUND(IF(K49&gt;0,E49/D49,0)*K49,0))</f>
        <v>2</v>
      </c>
      <c r="L51" s="3">
        <f>SUMIF($E49:$E49,"&gt;0",L49:L49)</f>
        <v>0</v>
      </c>
      <c r="M51" s="3">
        <f>SUMIF($E49:$E49,"&gt;0",M49:M49)</f>
        <v>0</v>
      </c>
    </row>
    <row r="52" spans="1:15" x14ac:dyDescent="0.3">
      <c r="A52" s="51" t="s">
        <v>63</v>
      </c>
      <c r="B52" s="51"/>
      <c r="C52" s="51"/>
      <c r="D52" s="3">
        <f>SUMIF(G49:G49,"f",D49:D49)</f>
        <v>0</v>
      </c>
      <c r="E52" s="3">
        <f>SUMIF(G49:G49,"f",E49:E49)</f>
        <v>0</v>
      </c>
      <c r="F52" s="3" t="s">
        <v>61</v>
      </c>
      <c r="G52" s="3" t="s">
        <v>61</v>
      </c>
      <c r="H52" s="3">
        <f t="shared" si="19"/>
        <v>0</v>
      </c>
      <c r="I52" s="3">
        <f>SUMIF($G49:$G49,"f",I49:I49)</f>
        <v>0</v>
      </c>
      <c r="J52" s="3">
        <f>SUMIF($G49:$G49,"f",J49:J49)</f>
        <v>0</v>
      </c>
      <c r="K52" s="3">
        <f>SUMIF($G49:$G49,"f",K49:K49)</f>
        <v>0</v>
      </c>
      <c r="L52" s="3">
        <f>SUMIF($G49:$G49,"f",L49:L49)</f>
        <v>0</v>
      </c>
      <c r="M52" s="3">
        <f>SUMIF($G49:$G49,"f",M49:M49)</f>
        <v>0</v>
      </c>
    </row>
    <row r="53" spans="1:15" x14ac:dyDescent="0.3">
      <c r="A53" s="53" t="s">
        <v>120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5" ht="43.2" x14ac:dyDescent="0.3">
      <c r="A54" s="3">
        <v>1</v>
      </c>
      <c r="B54" s="29" t="s">
        <v>134</v>
      </c>
      <c r="C54" s="3">
        <v>1</v>
      </c>
      <c r="D54" s="8">
        <v>1</v>
      </c>
      <c r="E54" s="3">
        <v>1</v>
      </c>
      <c r="F54" s="4" t="s">
        <v>103</v>
      </c>
      <c r="G54" s="3" t="s">
        <v>59</v>
      </c>
      <c r="H54" s="3">
        <f>I54+J54</f>
        <v>15</v>
      </c>
      <c r="I54" s="4">
        <v>0</v>
      </c>
      <c r="J54" s="4">
        <v>15</v>
      </c>
      <c r="K54" s="4">
        <v>2</v>
      </c>
      <c r="L54" s="3">
        <v>0</v>
      </c>
      <c r="M54" s="3">
        <v>0</v>
      </c>
    </row>
    <row r="55" spans="1:15" x14ac:dyDescent="0.3">
      <c r="A55" s="52" t="s">
        <v>60</v>
      </c>
      <c r="B55" s="52"/>
      <c r="C55" s="52"/>
      <c r="D55" s="10">
        <f>SUM(D54:D54)</f>
        <v>1</v>
      </c>
      <c r="E55" s="10">
        <f>SUM(E54:E54)</f>
        <v>1</v>
      </c>
      <c r="F55" s="10" t="s">
        <v>61</v>
      </c>
      <c r="G55" s="10" t="s">
        <v>61</v>
      </c>
      <c r="H55" s="10">
        <f>SUM(I55:J55)</f>
        <v>15</v>
      </c>
      <c r="I55" s="10">
        <f>SUM(I54:I54)</f>
        <v>0</v>
      </c>
      <c r="J55" s="10">
        <f>SUM(J54:J54)</f>
        <v>15</v>
      </c>
      <c r="K55" s="10">
        <f>SUM(K54:K54)</f>
        <v>2</v>
      </c>
      <c r="L55" s="10">
        <f>SUM(L54:L54)</f>
        <v>0</v>
      </c>
      <c r="M55" s="10">
        <f>SUM(M54:M54)</f>
        <v>0</v>
      </c>
    </row>
    <row r="56" spans="1:15" x14ac:dyDescent="0.3">
      <c r="A56" s="51" t="s">
        <v>62</v>
      </c>
      <c r="B56" s="51"/>
      <c r="C56" s="51"/>
      <c r="D56" s="3" t="s">
        <v>61</v>
      </c>
      <c r="E56" s="3">
        <f>E55</f>
        <v>1</v>
      </c>
      <c r="F56" s="3" t="s">
        <v>61</v>
      </c>
      <c r="G56" s="3" t="s">
        <v>61</v>
      </c>
      <c r="H56" s="22">
        <f t="shared" ref="H56:H57" si="20">SUM(I56:J56)</f>
        <v>15</v>
      </c>
      <c r="I56" s="3">
        <v>0</v>
      </c>
      <c r="J56" s="25">
        <f>SUMPRODUCT(ROUND(IF(IF(J54&gt;0,E54/(J54/H54*D54),0)*J54&gt;J54,J54,IF(J54&gt;0,E54/(J54/H54*D54),0)*J54),0))</f>
        <v>15</v>
      </c>
      <c r="K56" s="25">
        <f>SUMPRODUCT(ROUND(IF(K54&gt;0,E54/D54,0)*K54,0))</f>
        <v>2</v>
      </c>
      <c r="L56" s="3">
        <f>SUMIF($E54:$E54,"&gt;0",L54:L54)</f>
        <v>0</v>
      </c>
      <c r="M56" s="3">
        <f>SUMIF($E54:$E54,"&gt;0",M54:M54)</f>
        <v>0</v>
      </c>
    </row>
    <row r="57" spans="1:15" x14ac:dyDescent="0.3">
      <c r="A57" s="51" t="s">
        <v>63</v>
      </c>
      <c r="B57" s="51"/>
      <c r="C57" s="51"/>
      <c r="D57" s="3">
        <f>SUMIF(G54:G54,"f",D54:D54)</f>
        <v>0</v>
      </c>
      <c r="E57" s="3">
        <f>SUMIF(G54:G54,"f",E54:E54)</f>
        <v>0</v>
      </c>
      <c r="F57" s="3" t="s">
        <v>61</v>
      </c>
      <c r="G57" s="3" t="s">
        <v>61</v>
      </c>
      <c r="H57" s="3">
        <f t="shared" si="20"/>
        <v>0</v>
      </c>
      <c r="I57" s="3">
        <f>SUMIF($G54:$G54,"f",I54:I54)</f>
        <v>0</v>
      </c>
      <c r="J57" s="3">
        <f>SUMIF($G54:$G54,"f",J54:J54)</f>
        <v>0</v>
      </c>
      <c r="K57" s="3">
        <f>SUMIF($G54:$G54,"f",K54:K54)</f>
        <v>0</v>
      </c>
      <c r="L57" s="3">
        <f>SUMIF($G54:$G54,"f",L54:L54)</f>
        <v>0</v>
      </c>
      <c r="M57" s="3">
        <f>SUMIF($G54:$G54,"f",M54:M54)</f>
        <v>0</v>
      </c>
    </row>
    <row r="58" spans="1:15" x14ac:dyDescent="0.3">
      <c r="A58" s="53" t="s">
        <v>68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pans="1:15" x14ac:dyDescent="0.3">
      <c r="A59" s="3">
        <v>1</v>
      </c>
      <c r="B59" s="11" t="s">
        <v>0</v>
      </c>
      <c r="C59" s="16">
        <v>1</v>
      </c>
      <c r="D59" s="4">
        <v>0.25</v>
      </c>
      <c r="E59" s="3">
        <v>0</v>
      </c>
      <c r="F59" s="4" t="s">
        <v>105</v>
      </c>
      <c r="G59" s="3" t="s">
        <v>59</v>
      </c>
      <c r="H59" s="3">
        <f>I59+J59</f>
        <v>2</v>
      </c>
      <c r="I59" s="4">
        <v>2</v>
      </c>
      <c r="J59" s="4">
        <v>0</v>
      </c>
      <c r="K59" s="4">
        <v>0</v>
      </c>
      <c r="L59" s="3">
        <v>0</v>
      </c>
      <c r="M59" s="3">
        <v>0</v>
      </c>
      <c r="N59" s="9"/>
      <c r="O59" s="9"/>
    </row>
    <row r="60" spans="1:15" x14ac:dyDescent="0.3">
      <c r="A60" s="3">
        <v>2</v>
      </c>
      <c r="B60" s="11" t="s">
        <v>2</v>
      </c>
      <c r="C60" s="16">
        <v>1</v>
      </c>
      <c r="D60" s="4">
        <v>0.5</v>
      </c>
      <c r="E60" s="3">
        <v>0</v>
      </c>
      <c r="F60" s="4" t="s">
        <v>105</v>
      </c>
      <c r="G60" s="3" t="s">
        <v>59</v>
      </c>
      <c r="H60" s="3">
        <f>I60+J60</f>
        <v>4</v>
      </c>
      <c r="I60" s="4">
        <v>4</v>
      </c>
      <c r="J60" s="4">
        <v>0</v>
      </c>
      <c r="K60" s="4">
        <v>0</v>
      </c>
      <c r="L60" s="3">
        <v>0</v>
      </c>
      <c r="M60" s="3">
        <v>0</v>
      </c>
      <c r="N60" s="9"/>
      <c r="O60" s="9"/>
    </row>
    <row r="61" spans="1:15" x14ac:dyDescent="0.3">
      <c r="A61" s="3">
        <v>3</v>
      </c>
      <c r="B61" s="11" t="s">
        <v>1</v>
      </c>
      <c r="C61" s="16">
        <v>1</v>
      </c>
      <c r="D61" s="4">
        <v>0.25</v>
      </c>
      <c r="E61" s="3">
        <v>0</v>
      </c>
      <c r="F61" s="4" t="s">
        <v>105</v>
      </c>
      <c r="G61" s="3" t="s">
        <v>59</v>
      </c>
      <c r="H61" s="3">
        <f>I61+J61</f>
        <v>2</v>
      </c>
      <c r="I61" s="4">
        <v>2</v>
      </c>
      <c r="J61" s="4">
        <v>0</v>
      </c>
      <c r="K61" s="4">
        <v>0</v>
      </c>
      <c r="L61" s="3">
        <v>0</v>
      </c>
      <c r="M61" s="3">
        <v>0</v>
      </c>
      <c r="N61" s="9"/>
      <c r="O61" s="9"/>
    </row>
    <row r="62" spans="1:15" ht="28.8" x14ac:dyDescent="0.3">
      <c r="A62" s="3">
        <v>4</v>
      </c>
      <c r="B62" s="30" t="s">
        <v>165</v>
      </c>
      <c r="C62" s="8">
        <v>1</v>
      </c>
      <c r="D62" s="4">
        <v>0.5</v>
      </c>
      <c r="E62" s="3">
        <v>0</v>
      </c>
      <c r="F62" s="4" t="s">
        <v>105</v>
      </c>
      <c r="G62" s="3" t="s">
        <v>59</v>
      </c>
      <c r="H62" s="3">
        <f>I62+J62</f>
        <v>4</v>
      </c>
      <c r="I62" s="4">
        <v>4</v>
      </c>
      <c r="J62" s="4">
        <v>0</v>
      </c>
      <c r="K62" s="4">
        <v>0</v>
      </c>
      <c r="L62" s="3">
        <v>0</v>
      </c>
      <c r="M62" s="3">
        <v>0</v>
      </c>
      <c r="N62" s="9"/>
      <c r="O62" s="9"/>
    </row>
    <row r="63" spans="1:15" x14ac:dyDescent="0.3">
      <c r="A63" s="52" t="s">
        <v>60</v>
      </c>
      <c r="B63" s="52"/>
      <c r="C63" s="52"/>
      <c r="D63" s="10">
        <f>SUM(D59:D62)</f>
        <v>1.5</v>
      </c>
      <c r="E63" s="10">
        <f>SUM(E59:E62)</f>
        <v>0</v>
      </c>
      <c r="F63" s="10" t="s">
        <v>61</v>
      </c>
      <c r="G63" s="10" t="s">
        <v>61</v>
      </c>
      <c r="H63" s="10">
        <f>SUM(I63:J63)</f>
        <v>12</v>
      </c>
      <c r="I63" s="10">
        <f>SUM(I59:I62)</f>
        <v>12</v>
      </c>
      <c r="J63" s="10">
        <f>SUM(J59:J62)</f>
        <v>0</v>
      </c>
      <c r="K63" s="10">
        <f>SUM(K59:K62)</f>
        <v>0</v>
      </c>
      <c r="L63" s="10">
        <f t="shared" ref="L63:M63" si="21">SUM(L59:L62)</f>
        <v>0</v>
      </c>
      <c r="M63" s="10">
        <f t="shared" si="21"/>
        <v>0</v>
      </c>
    </row>
    <row r="64" spans="1:15" x14ac:dyDescent="0.3">
      <c r="A64" s="51" t="s">
        <v>62</v>
      </c>
      <c r="B64" s="51"/>
      <c r="C64" s="51"/>
      <c r="D64" s="3" t="s">
        <v>61</v>
      </c>
      <c r="E64" s="3">
        <f>E63</f>
        <v>0</v>
      </c>
      <c r="F64" s="3" t="s">
        <v>61</v>
      </c>
      <c r="G64" s="3" t="s">
        <v>61</v>
      </c>
      <c r="H64" s="22">
        <f t="shared" ref="H64" si="22">SUM(I64:J64)</f>
        <v>0</v>
      </c>
      <c r="I64" s="3">
        <v>0</v>
      </c>
      <c r="J64" s="25" cm="1">
        <f t="array" ref="J64">SUMPRODUCT(ROUND(IF(IF(J59:J62&gt;0,E59:E62/(J59:J62/H59:H62*D59:D62),0)*J59:J62&gt;J59:J62,J59:J62,IF(J59:J62&gt;0,E59:E62/(J59:J62/H59:H62*D59:D62),0)*J59:J62),0))</f>
        <v>0</v>
      </c>
      <c r="K64" s="25" cm="1">
        <f t="array" ref="K64">SUMPRODUCT(ROUND(IF(K59:K62&gt;0,E59:E62/D59:D62,0)*K59:K62,0))</f>
        <v>0</v>
      </c>
      <c r="L64" s="3">
        <f>SUMIF($E59:$E62,"&gt;0",L59:L62)</f>
        <v>0</v>
      </c>
      <c r="M64" s="3">
        <f>SUMIF($E59:$E62,"&gt;0",M59:M62)</f>
        <v>0</v>
      </c>
    </row>
    <row r="65" spans="1:13" x14ac:dyDescent="0.3">
      <c r="A65" s="51" t="s">
        <v>63</v>
      </c>
      <c r="B65" s="51"/>
      <c r="C65" s="51"/>
      <c r="D65" s="3">
        <f>SUMIF(G59:G62,"f",D59:D62)</f>
        <v>0</v>
      </c>
      <c r="E65" s="3">
        <f>SUMIF(G59:G62,"f",E59:E62)</f>
        <v>0</v>
      </c>
      <c r="F65" s="3" t="s">
        <v>61</v>
      </c>
      <c r="G65" s="3" t="s">
        <v>61</v>
      </c>
      <c r="H65" s="3">
        <f t="shared" ref="H65:J65" si="23">SUMIF($G59:$G62,"f",H59:H62)</f>
        <v>0</v>
      </c>
      <c r="I65" s="3">
        <f t="shared" si="23"/>
        <v>0</v>
      </c>
      <c r="J65" s="3">
        <f t="shared" si="23"/>
        <v>0</v>
      </c>
      <c r="K65" s="3">
        <f>SUMIF($G59:$G62,"f",K59:K62)</f>
        <v>0</v>
      </c>
      <c r="L65" s="3">
        <f>SUMIF($G59:$G62,"f",L59:L62)</f>
        <v>0</v>
      </c>
      <c r="M65" s="3">
        <f>SUMIF($G59:$G62,"f",M59:M62)</f>
        <v>0</v>
      </c>
    </row>
    <row r="66" spans="1:13" x14ac:dyDescent="0.3">
      <c r="A66" s="52" t="s">
        <v>129</v>
      </c>
      <c r="B66" s="52"/>
      <c r="C66" s="52"/>
      <c r="D66" s="10">
        <f>D22+D28+D34+D39+D44+D50+D55+D63</f>
        <v>30</v>
      </c>
      <c r="E66" s="10">
        <f>E22+E28+E34+E39+E44+E50+E55+E63</f>
        <v>14.5</v>
      </c>
      <c r="F66" s="10" t="s">
        <v>61</v>
      </c>
      <c r="G66" s="10" t="s">
        <v>61</v>
      </c>
      <c r="H66" s="10">
        <f t="shared" ref="H66:M66" si="24">H22+H28+H34+H39+H44+H50+H55+H63</f>
        <v>417</v>
      </c>
      <c r="I66" s="10">
        <f t="shared" si="24"/>
        <v>147</v>
      </c>
      <c r="J66" s="10">
        <f t="shared" si="24"/>
        <v>270</v>
      </c>
      <c r="K66" s="10">
        <f t="shared" si="24"/>
        <v>21</v>
      </c>
      <c r="L66" s="10">
        <f t="shared" si="24"/>
        <v>0</v>
      </c>
      <c r="M66" s="10">
        <f t="shared" si="24"/>
        <v>0</v>
      </c>
    </row>
    <row r="67" spans="1:13" x14ac:dyDescent="0.3">
      <c r="A67" s="7"/>
      <c r="B67" s="7"/>
      <c r="C67" s="7"/>
    </row>
    <row r="68" spans="1:13" x14ac:dyDescent="0.3">
      <c r="A68" s="7" t="s">
        <v>70</v>
      </c>
    </row>
    <row r="69" spans="1:13" ht="72" customHeight="1" x14ac:dyDescent="0.3">
      <c r="A69" s="55" t="s">
        <v>45</v>
      </c>
      <c r="B69" s="55" t="s">
        <v>46</v>
      </c>
      <c r="C69" s="56" t="s">
        <v>47</v>
      </c>
      <c r="D69" s="56" t="s">
        <v>48</v>
      </c>
      <c r="E69" s="60" t="s">
        <v>49</v>
      </c>
      <c r="F69" s="56" t="s">
        <v>50</v>
      </c>
      <c r="G69" s="60" t="s">
        <v>51</v>
      </c>
      <c r="H69" s="59" t="s">
        <v>52</v>
      </c>
      <c r="I69" s="59"/>
      <c r="J69" s="59"/>
      <c r="K69" s="59"/>
      <c r="L69" s="57" t="s">
        <v>140</v>
      </c>
      <c r="M69" s="57" t="s">
        <v>21</v>
      </c>
    </row>
    <row r="70" spans="1:13" ht="72" customHeight="1" x14ac:dyDescent="0.3">
      <c r="A70" s="55"/>
      <c r="B70" s="55"/>
      <c r="C70" s="56"/>
      <c r="D70" s="56"/>
      <c r="E70" s="60"/>
      <c r="F70" s="56"/>
      <c r="G70" s="60"/>
      <c r="H70" s="31" t="s">
        <v>53</v>
      </c>
      <c r="I70" s="20" t="s">
        <v>54</v>
      </c>
      <c r="J70" s="20" t="s">
        <v>55</v>
      </c>
      <c r="K70" s="20" t="s">
        <v>101</v>
      </c>
      <c r="L70" s="58"/>
      <c r="M70" s="58"/>
    </row>
    <row r="71" spans="1:13" x14ac:dyDescent="0.3">
      <c r="A71" s="53" t="s">
        <v>56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3" x14ac:dyDescent="0.3">
      <c r="A72" s="53" t="s">
        <v>65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</row>
    <row r="73" spans="1:13" x14ac:dyDescent="0.3">
      <c r="A73" s="3">
        <v>1</v>
      </c>
      <c r="B73" s="27" t="s">
        <v>145</v>
      </c>
      <c r="C73" s="3">
        <v>2</v>
      </c>
      <c r="D73" s="8">
        <v>2</v>
      </c>
      <c r="E73" s="3">
        <v>0</v>
      </c>
      <c r="F73" s="4" t="s">
        <v>103</v>
      </c>
      <c r="G73" s="3" t="s">
        <v>59</v>
      </c>
      <c r="H73" s="3">
        <v>30</v>
      </c>
      <c r="I73" s="3">
        <v>30</v>
      </c>
      <c r="J73" s="3">
        <v>0</v>
      </c>
      <c r="K73" s="3">
        <v>2</v>
      </c>
      <c r="L73" s="3">
        <v>0</v>
      </c>
      <c r="M73" s="3">
        <v>0</v>
      </c>
    </row>
    <row r="74" spans="1:13" x14ac:dyDescent="0.3">
      <c r="A74" s="3">
        <v>2</v>
      </c>
      <c r="B74" s="26" t="s">
        <v>5</v>
      </c>
      <c r="C74" s="3">
        <v>2</v>
      </c>
      <c r="D74" s="8">
        <v>2</v>
      </c>
      <c r="E74" s="3">
        <v>2</v>
      </c>
      <c r="F74" s="4" t="s">
        <v>103</v>
      </c>
      <c r="G74" s="3" t="s">
        <v>59</v>
      </c>
      <c r="H74" s="3">
        <v>30</v>
      </c>
      <c r="I74" s="3">
        <v>0</v>
      </c>
      <c r="J74" s="3">
        <v>30</v>
      </c>
      <c r="K74" s="3">
        <v>2</v>
      </c>
      <c r="L74" s="3">
        <v>0</v>
      </c>
      <c r="M74" s="3">
        <v>0</v>
      </c>
    </row>
    <row r="75" spans="1:13" x14ac:dyDescent="0.3">
      <c r="A75" s="3">
        <v>3</v>
      </c>
      <c r="B75" s="24" t="s">
        <v>6</v>
      </c>
      <c r="C75" s="3">
        <v>2</v>
      </c>
      <c r="D75" s="8">
        <v>3.5</v>
      </c>
      <c r="E75" s="3">
        <v>3.5</v>
      </c>
      <c r="F75" s="4" t="s">
        <v>103</v>
      </c>
      <c r="G75" s="3" t="s">
        <v>58</v>
      </c>
      <c r="H75" s="3">
        <v>45</v>
      </c>
      <c r="I75" s="3">
        <v>0</v>
      </c>
      <c r="J75" s="3">
        <v>45</v>
      </c>
      <c r="K75" s="3">
        <v>2</v>
      </c>
      <c r="L75" s="3">
        <v>0</v>
      </c>
      <c r="M75" s="3">
        <v>0</v>
      </c>
    </row>
    <row r="76" spans="1:13" x14ac:dyDescent="0.3">
      <c r="A76" s="3">
        <v>4</v>
      </c>
      <c r="B76" s="32" t="s">
        <v>8</v>
      </c>
      <c r="C76" s="8">
        <v>2</v>
      </c>
      <c r="D76" s="4">
        <v>5</v>
      </c>
      <c r="E76" s="3">
        <v>2</v>
      </c>
      <c r="F76" s="4" t="s">
        <v>104</v>
      </c>
      <c r="G76" s="4" t="s">
        <v>59</v>
      </c>
      <c r="H76" s="4">
        <f t="shared" ref="H76" si="25">I76+J76</f>
        <v>75</v>
      </c>
      <c r="I76" s="4">
        <v>45</v>
      </c>
      <c r="J76" s="4">
        <v>30</v>
      </c>
      <c r="K76" s="4">
        <v>4</v>
      </c>
      <c r="L76" s="3">
        <v>0</v>
      </c>
      <c r="M76" s="3">
        <v>0</v>
      </c>
    </row>
    <row r="77" spans="1:13" x14ac:dyDescent="0.3">
      <c r="A77" s="52" t="s">
        <v>60</v>
      </c>
      <c r="B77" s="52"/>
      <c r="C77" s="52"/>
      <c r="D77" s="10">
        <f>SUM(D73:D76)</f>
        <v>12.5</v>
      </c>
      <c r="E77" s="10">
        <f>SUM(E73:E76)</f>
        <v>7.5</v>
      </c>
      <c r="F77" s="10" t="s">
        <v>61</v>
      </c>
      <c r="G77" s="10" t="s">
        <v>61</v>
      </c>
      <c r="H77" s="10">
        <f>SUM(I77:J77)</f>
        <v>180</v>
      </c>
      <c r="I77" s="10">
        <f t="shared" ref="I77:M77" si="26">SUM(I73:I76)</f>
        <v>75</v>
      </c>
      <c r="J77" s="10">
        <f t="shared" si="26"/>
        <v>105</v>
      </c>
      <c r="K77" s="10">
        <f t="shared" si="26"/>
        <v>10</v>
      </c>
      <c r="L77" s="10">
        <f t="shared" si="26"/>
        <v>0</v>
      </c>
      <c r="M77" s="10">
        <f t="shared" si="26"/>
        <v>0</v>
      </c>
    </row>
    <row r="78" spans="1:13" x14ac:dyDescent="0.3">
      <c r="A78" s="51" t="s">
        <v>62</v>
      </c>
      <c r="B78" s="51"/>
      <c r="C78" s="51"/>
      <c r="D78" s="3" t="s">
        <v>61</v>
      </c>
      <c r="E78" s="3">
        <f>E77</f>
        <v>7.5</v>
      </c>
      <c r="F78" s="3" t="s">
        <v>61</v>
      </c>
      <c r="G78" s="3" t="s">
        <v>61</v>
      </c>
      <c r="H78" s="22">
        <f t="shared" ref="H78:H79" si="27">SUM(I78:J78)</f>
        <v>105</v>
      </c>
      <c r="I78" s="3">
        <v>0</v>
      </c>
      <c r="J78" s="25" cm="1">
        <f t="array" ref="J78">SUMPRODUCT(ROUND(IF(IF(D73:D76&gt;0,IF(J73:J76&gt;0,E73:E76/(J73:J76/H73:H76*D73:D76),0),0)*J73:J76&gt;J73:J76,J73:J76,IF(D73:D76&gt;0,IF(J73:J76&gt;0,E73:E76/(J73:J76/H73:H76*D73:D76),0),0)*J73:J76),0))</f>
        <v>105</v>
      </c>
      <c r="K78" s="25" cm="1">
        <f t="array" ref="K78">SUMPRODUCT(ROUND(IF(D73:D76&gt;0,E73:E76/D73:D76,0)*K73:K76,0))</f>
        <v>6</v>
      </c>
      <c r="L78" s="3">
        <f t="shared" ref="L78:M78" si="28">SUMIF($E73:$E76,"&gt;0",L73:L76)</f>
        <v>0</v>
      </c>
      <c r="M78" s="3">
        <f t="shared" si="28"/>
        <v>0</v>
      </c>
    </row>
    <row r="79" spans="1:13" x14ac:dyDescent="0.3">
      <c r="A79" s="51" t="s">
        <v>63</v>
      </c>
      <c r="B79" s="51"/>
      <c r="C79" s="51"/>
      <c r="D79" s="3">
        <f>SUMIF(G73:G76,"f",D73:D76)</f>
        <v>3.5</v>
      </c>
      <c r="E79" s="3">
        <f>SUMIF(G73:G76,"f",E73:E76)</f>
        <v>3.5</v>
      </c>
      <c r="F79" s="3" t="s">
        <v>61</v>
      </c>
      <c r="G79" s="3" t="s">
        <v>61</v>
      </c>
      <c r="H79" s="3">
        <f t="shared" si="27"/>
        <v>45</v>
      </c>
      <c r="I79" s="3">
        <f t="shared" ref="I79:J79" si="29">SUMIF($G73:$G76,"f",I73:I76)</f>
        <v>0</v>
      </c>
      <c r="J79" s="3">
        <f t="shared" si="29"/>
        <v>45</v>
      </c>
      <c r="K79" s="3">
        <f>SUMIF($G73:$G76,"f",K73:K76)</f>
        <v>2</v>
      </c>
      <c r="L79" s="3">
        <f t="shared" ref="L79:M79" si="30">SUMIF($G73:$G76,"f",L73:L76)</f>
        <v>0</v>
      </c>
      <c r="M79" s="3">
        <f t="shared" si="30"/>
        <v>0</v>
      </c>
    </row>
    <row r="80" spans="1:13" x14ac:dyDescent="0.3">
      <c r="A80" s="53" t="s">
        <v>66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</row>
    <row r="81" spans="1:13" x14ac:dyDescent="0.3">
      <c r="A81" s="3">
        <v>1</v>
      </c>
      <c r="B81" s="28" t="s">
        <v>40</v>
      </c>
      <c r="C81" s="3">
        <v>2</v>
      </c>
      <c r="D81" s="8">
        <v>2</v>
      </c>
      <c r="E81" s="3">
        <v>2</v>
      </c>
      <c r="F81" s="4" t="s">
        <v>103</v>
      </c>
      <c r="G81" s="3" t="s">
        <v>58</v>
      </c>
      <c r="H81" s="3">
        <v>30</v>
      </c>
      <c r="I81" s="4">
        <v>0</v>
      </c>
      <c r="J81" s="4">
        <v>30</v>
      </c>
      <c r="K81" s="4">
        <v>2</v>
      </c>
      <c r="L81" s="3">
        <v>0</v>
      </c>
      <c r="M81" s="3">
        <v>0</v>
      </c>
    </row>
    <row r="82" spans="1:13" ht="28.8" x14ac:dyDescent="0.3">
      <c r="A82" s="3">
        <v>2</v>
      </c>
      <c r="B82" s="33" t="s">
        <v>37</v>
      </c>
      <c r="C82" s="3">
        <v>2</v>
      </c>
      <c r="D82" s="8">
        <v>2.5</v>
      </c>
      <c r="E82" s="3">
        <v>2</v>
      </c>
      <c r="F82" s="4" t="s">
        <v>103</v>
      </c>
      <c r="G82" s="3" t="s">
        <v>58</v>
      </c>
      <c r="H82" s="3">
        <v>30</v>
      </c>
      <c r="I82" s="3">
        <v>0</v>
      </c>
      <c r="J82" s="3">
        <v>30</v>
      </c>
      <c r="K82" s="3">
        <v>2</v>
      </c>
      <c r="L82" s="3">
        <v>0</v>
      </c>
      <c r="M82" s="3">
        <v>0</v>
      </c>
    </row>
    <row r="83" spans="1:13" x14ac:dyDescent="0.3">
      <c r="A83" s="3">
        <v>3</v>
      </c>
      <c r="B83" s="24" t="s">
        <v>4</v>
      </c>
      <c r="C83" s="3">
        <v>2</v>
      </c>
      <c r="D83" s="8">
        <v>4.5</v>
      </c>
      <c r="E83" s="3">
        <v>2</v>
      </c>
      <c r="F83" s="4" t="s">
        <v>104</v>
      </c>
      <c r="G83" s="3" t="s">
        <v>58</v>
      </c>
      <c r="H83" s="3">
        <v>60</v>
      </c>
      <c r="I83" s="4">
        <v>30</v>
      </c>
      <c r="J83" s="4">
        <v>30</v>
      </c>
      <c r="K83" s="4">
        <v>4</v>
      </c>
      <c r="L83" s="3">
        <v>0</v>
      </c>
      <c r="M83" s="3">
        <v>0</v>
      </c>
    </row>
    <row r="84" spans="1:13" x14ac:dyDescent="0.3">
      <c r="A84" s="3">
        <v>4</v>
      </c>
      <c r="B84" s="11" t="s">
        <v>9</v>
      </c>
      <c r="C84" s="3">
        <v>2</v>
      </c>
      <c r="D84" s="8">
        <v>4.5</v>
      </c>
      <c r="E84" s="3">
        <v>1</v>
      </c>
      <c r="F84" s="4" t="s">
        <v>103</v>
      </c>
      <c r="G84" s="3" t="s">
        <v>58</v>
      </c>
      <c r="H84" s="3">
        <v>60</v>
      </c>
      <c r="I84" s="3">
        <v>30</v>
      </c>
      <c r="J84" s="3">
        <v>30</v>
      </c>
      <c r="K84" s="3">
        <v>2</v>
      </c>
      <c r="L84" s="3">
        <v>0</v>
      </c>
      <c r="M84" s="3">
        <v>0</v>
      </c>
    </row>
    <row r="85" spans="1:13" x14ac:dyDescent="0.3">
      <c r="A85" s="52" t="s">
        <v>60</v>
      </c>
      <c r="B85" s="52"/>
      <c r="C85" s="52"/>
      <c r="D85" s="10">
        <f>SUM(D81:D84)</f>
        <v>13.5</v>
      </c>
      <c r="E85" s="10">
        <f>SUM(E81:E84)</f>
        <v>7</v>
      </c>
      <c r="F85" s="10" t="s">
        <v>61</v>
      </c>
      <c r="G85" s="10" t="s">
        <v>61</v>
      </c>
      <c r="H85" s="10">
        <f t="shared" ref="H85:M85" si="31">SUM(H81:H84)</f>
        <v>180</v>
      </c>
      <c r="I85" s="10">
        <f t="shared" si="31"/>
        <v>60</v>
      </c>
      <c r="J85" s="10">
        <f t="shared" si="31"/>
        <v>120</v>
      </c>
      <c r="K85" s="10">
        <f t="shared" si="31"/>
        <v>10</v>
      </c>
      <c r="L85" s="10">
        <f t="shared" si="31"/>
        <v>0</v>
      </c>
      <c r="M85" s="10">
        <f t="shared" si="31"/>
        <v>0</v>
      </c>
    </row>
    <row r="86" spans="1:13" x14ac:dyDescent="0.3">
      <c r="A86" s="51" t="s">
        <v>62</v>
      </c>
      <c r="B86" s="51"/>
      <c r="C86" s="51"/>
      <c r="D86" s="3" t="s">
        <v>61</v>
      </c>
      <c r="E86" s="3">
        <f>E85</f>
        <v>7</v>
      </c>
      <c r="F86" s="3" t="s">
        <v>61</v>
      </c>
      <c r="G86" s="3" t="s">
        <v>61</v>
      </c>
      <c r="H86" s="22">
        <f t="shared" ref="H86" si="32">SUM(I86:J86)</f>
        <v>94</v>
      </c>
      <c r="I86" s="3">
        <v>0</v>
      </c>
      <c r="J86" s="25" cm="1">
        <f t="array" ref="J86">SUMPRODUCT(ROUND(IF(IF(D81:D84&gt;0,IF(J81:J84&gt;0,E81:E84/(J81:J84/H81:H84*D81:D84),0),0)*J81:J84&gt;J81:J84,J81:J84,IF(D81:D84&gt;0,IF(J81:J84&gt;0,E81:E84/(J81:J84/H81:H84*D81:D84),0),0)*J81:J84),0))</f>
        <v>94</v>
      </c>
      <c r="K86" s="25" cm="1">
        <f t="array" ref="K86">SUMPRODUCT(ROUND(IF(D81:D84&gt;0,E81:E84/D81:D84,0)*K81:K84,0))</f>
        <v>6</v>
      </c>
      <c r="L86" s="3">
        <f>SUMIF($E81:$E84,"&gt;0",L81:L84)</f>
        <v>0</v>
      </c>
      <c r="M86" s="3">
        <f>SUMIF($E81:$E84,"&gt;0",M81:M84)</f>
        <v>0</v>
      </c>
    </row>
    <row r="87" spans="1:13" x14ac:dyDescent="0.3">
      <c r="A87" s="51" t="s">
        <v>63</v>
      </c>
      <c r="B87" s="51"/>
      <c r="C87" s="51"/>
      <c r="D87" s="3">
        <f>SUMIF(G81:G84,"f",D81:D84)</f>
        <v>13.5</v>
      </c>
      <c r="E87" s="3">
        <f>SUMIF(G81:G84,"f",E81:E84)</f>
        <v>7</v>
      </c>
      <c r="F87" s="3" t="s">
        <v>61</v>
      </c>
      <c r="G87" s="3" t="s">
        <v>61</v>
      </c>
      <c r="H87" s="3">
        <f t="shared" ref="H87:M87" si="33">SUMIF($G81:$G84,"f",H81:H84)</f>
        <v>180</v>
      </c>
      <c r="I87" s="3">
        <f t="shared" si="33"/>
        <v>60</v>
      </c>
      <c r="J87" s="3">
        <f t="shared" si="33"/>
        <v>120</v>
      </c>
      <c r="K87" s="3">
        <f t="shared" si="33"/>
        <v>10</v>
      </c>
      <c r="L87" s="3">
        <f t="shared" si="33"/>
        <v>0</v>
      </c>
      <c r="M87" s="3">
        <f t="shared" si="33"/>
        <v>0</v>
      </c>
    </row>
    <row r="88" spans="1:13" x14ac:dyDescent="0.3">
      <c r="A88" s="53" t="s">
        <v>121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</row>
    <row r="89" spans="1:13" x14ac:dyDescent="0.3">
      <c r="A89" s="3">
        <v>1</v>
      </c>
      <c r="B89" s="24" t="s">
        <v>34</v>
      </c>
      <c r="C89" s="3">
        <v>2</v>
      </c>
      <c r="D89" s="8">
        <v>2</v>
      </c>
      <c r="E89" s="3">
        <v>1</v>
      </c>
      <c r="F89" s="4" t="s">
        <v>103</v>
      </c>
      <c r="G89" s="3" t="s">
        <v>59</v>
      </c>
      <c r="H89" s="3">
        <v>30</v>
      </c>
      <c r="I89" s="4">
        <v>15</v>
      </c>
      <c r="J89" s="4">
        <v>15</v>
      </c>
      <c r="K89" s="4">
        <v>2</v>
      </c>
      <c r="L89" s="3">
        <v>0</v>
      </c>
      <c r="M89" s="3">
        <v>0</v>
      </c>
    </row>
    <row r="90" spans="1:13" x14ac:dyDescent="0.3">
      <c r="A90" s="52" t="s">
        <v>60</v>
      </c>
      <c r="B90" s="52"/>
      <c r="C90" s="52"/>
      <c r="D90" s="10">
        <f>SUM(D89:D89)</f>
        <v>2</v>
      </c>
      <c r="E90" s="10">
        <f>SUM(E89:E89)</f>
        <v>1</v>
      </c>
      <c r="F90" s="10" t="s">
        <v>61</v>
      </c>
      <c r="G90" s="10" t="s">
        <v>61</v>
      </c>
      <c r="H90" s="10">
        <f>SUM(I90:J90)</f>
        <v>30</v>
      </c>
      <c r="I90" s="10">
        <f>SUM(I89:I89)</f>
        <v>15</v>
      </c>
      <c r="J90" s="10">
        <f>SUM(J89:J89)</f>
        <v>15</v>
      </c>
      <c r="K90" s="10">
        <f>SUM(K89:K89)</f>
        <v>2</v>
      </c>
      <c r="L90" s="10">
        <f>SUM(L89:L89)</f>
        <v>0</v>
      </c>
      <c r="M90" s="10">
        <f>SUM(M89:M89)</f>
        <v>0</v>
      </c>
    </row>
    <row r="91" spans="1:13" x14ac:dyDescent="0.3">
      <c r="A91" s="51" t="s">
        <v>62</v>
      </c>
      <c r="B91" s="51"/>
      <c r="C91" s="51"/>
      <c r="D91" s="3" t="s">
        <v>61</v>
      </c>
      <c r="E91" s="3">
        <f>E90</f>
        <v>1</v>
      </c>
      <c r="F91" s="3" t="s">
        <v>61</v>
      </c>
      <c r="G91" s="3" t="s">
        <v>61</v>
      </c>
      <c r="H91" s="22">
        <f t="shared" ref="H91" si="34">SUM(I91:J91)</f>
        <v>15</v>
      </c>
      <c r="I91" s="3">
        <v>0</v>
      </c>
      <c r="J91" s="25">
        <f>SUMPRODUCT(ROUND(IF(IF(J89&gt;0,E89/(J89/H89*D89),0)*J89&gt;J89,J89,IF(J89&gt;0,E89/(J89/H89*D89),0)*J89),0))</f>
        <v>15</v>
      </c>
      <c r="K91" s="25">
        <f>SUMPRODUCT(ROUND(IF(K89&gt;0,E89/D89,0)*K89,0))</f>
        <v>1</v>
      </c>
      <c r="L91" s="3">
        <f>SUMIF($E89:$E89,"&gt;0",L89:L89)</f>
        <v>0</v>
      </c>
      <c r="M91" s="3">
        <f>SUMIF($E89:$E89,"&gt;0",M89:M89)</f>
        <v>0</v>
      </c>
    </row>
    <row r="92" spans="1:13" x14ac:dyDescent="0.3">
      <c r="A92" s="51" t="s">
        <v>63</v>
      </c>
      <c r="B92" s="51"/>
      <c r="C92" s="51"/>
      <c r="D92" s="3">
        <f>SUMIF(G89:G89,"f",D89:D89)</f>
        <v>0</v>
      </c>
      <c r="E92" s="3">
        <f>SUMIF(G89:G89,"f",E89:E89)</f>
        <v>0</v>
      </c>
      <c r="F92" s="3" t="s">
        <v>61</v>
      </c>
      <c r="G92" s="3" t="s">
        <v>61</v>
      </c>
      <c r="H92" s="3">
        <f t="shared" ref="H92:M92" si="35">SUMIF($G89:$G89,"f",H89:H89)</f>
        <v>0</v>
      </c>
      <c r="I92" s="3">
        <f t="shared" si="35"/>
        <v>0</v>
      </c>
      <c r="J92" s="3">
        <f t="shared" si="35"/>
        <v>0</v>
      </c>
      <c r="K92" s="3">
        <f t="shared" si="35"/>
        <v>0</v>
      </c>
      <c r="L92" s="3">
        <f t="shared" si="35"/>
        <v>0</v>
      </c>
      <c r="M92" s="3">
        <f t="shared" si="35"/>
        <v>0</v>
      </c>
    </row>
    <row r="93" spans="1:13" x14ac:dyDescent="0.3">
      <c r="A93" s="53" t="s">
        <v>67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</row>
    <row r="94" spans="1:13" x14ac:dyDescent="0.3">
      <c r="A94" s="53" t="s">
        <v>119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</row>
    <row r="95" spans="1:13" ht="28.8" x14ac:dyDescent="0.3">
      <c r="A95" s="3">
        <v>1</v>
      </c>
      <c r="B95" s="34" t="s">
        <v>136</v>
      </c>
      <c r="C95" s="3">
        <v>2</v>
      </c>
      <c r="D95" s="16">
        <v>1</v>
      </c>
      <c r="E95" s="3">
        <v>1</v>
      </c>
      <c r="F95" s="4" t="s">
        <v>103</v>
      </c>
      <c r="G95" s="3" t="s">
        <v>59</v>
      </c>
      <c r="H95" s="3">
        <f t="shared" ref="H95:H96" si="36">I95+J95</f>
        <v>0</v>
      </c>
      <c r="I95" s="4">
        <v>0</v>
      </c>
      <c r="J95" s="17">
        <v>0</v>
      </c>
      <c r="K95" s="17">
        <v>0</v>
      </c>
      <c r="L95" s="3">
        <v>30</v>
      </c>
      <c r="M95" s="3">
        <v>0</v>
      </c>
    </row>
    <row r="96" spans="1:13" ht="43.2" x14ac:dyDescent="0.3">
      <c r="A96" s="3">
        <v>2</v>
      </c>
      <c r="B96" s="29" t="s">
        <v>137</v>
      </c>
      <c r="C96" s="3">
        <v>2</v>
      </c>
      <c r="D96" s="8">
        <v>1</v>
      </c>
      <c r="E96" s="3">
        <v>1</v>
      </c>
      <c r="F96" s="4" t="s">
        <v>103</v>
      </c>
      <c r="G96" s="3" t="s">
        <v>59</v>
      </c>
      <c r="H96" s="3">
        <f t="shared" si="36"/>
        <v>15</v>
      </c>
      <c r="I96" s="4">
        <v>0</v>
      </c>
      <c r="J96" s="4">
        <v>15</v>
      </c>
      <c r="K96" s="4">
        <v>2</v>
      </c>
      <c r="L96" s="3">
        <v>0</v>
      </c>
      <c r="M96" s="3">
        <v>0</v>
      </c>
    </row>
    <row r="97" spans="1:13" x14ac:dyDescent="0.3">
      <c r="A97" s="52" t="s">
        <v>60</v>
      </c>
      <c r="B97" s="52"/>
      <c r="C97" s="52"/>
      <c r="D97" s="10">
        <f>SUM(D95:D96)</f>
        <v>2</v>
      </c>
      <c r="E97" s="10">
        <f>SUM(E95:E96)</f>
        <v>2</v>
      </c>
      <c r="F97" s="10" t="s">
        <v>61</v>
      </c>
      <c r="G97" s="10" t="s">
        <v>61</v>
      </c>
      <c r="H97" s="10">
        <f>SUM(I97:J97)</f>
        <v>15</v>
      </c>
      <c r="I97" s="10">
        <f t="shared" ref="I97:M97" si="37">SUM(I95:I96)</f>
        <v>0</v>
      </c>
      <c r="J97" s="10">
        <f t="shared" si="37"/>
        <v>15</v>
      </c>
      <c r="K97" s="10">
        <f t="shared" si="37"/>
        <v>2</v>
      </c>
      <c r="L97" s="10">
        <f t="shared" si="37"/>
        <v>30</v>
      </c>
      <c r="M97" s="10">
        <f t="shared" si="37"/>
        <v>0</v>
      </c>
    </row>
    <row r="98" spans="1:13" x14ac:dyDescent="0.3">
      <c r="A98" s="51" t="s">
        <v>62</v>
      </c>
      <c r="B98" s="51"/>
      <c r="C98" s="51"/>
      <c r="D98" s="3" t="s">
        <v>61</v>
      </c>
      <c r="E98" s="3">
        <f>E97</f>
        <v>2</v>
      </c>
      <c r="F98" s="3" t="s">
        <v>61</v>
      </c>
      <c r="G98" s="3" t="s">
        <v>61</v>
      </c>
      <c r="H98" s="22">
        <f t="shared" ref="H98:H99" si="38">SUM(I98:J98)</f>
        <v>15</v>
      </c>
      <c r="I98" s="3">
        <v>0</v>
      </c>
      <c r="J98" s="25" cm="1">
        <f t="array" ref="J98">SUMPRODUCT(ROUND(IF(IF(J95:J96&gt;0,E95:E96/(J95:J96/H95:H96*D95:D96),0)*J95:J96&gt;J95:J96,J95:J96,IF(J95:J96&gt;0,E95:E96/(J95:J96/H95:H96*D95:D96),0)*J95:J96),0))</f>
        <v>15</v>
      </c>
      <c r="K98" s="25" cm="1">
        <f t="array" ref="K98">SUMPRODUCT(ROUND(IF(K95:K96&gt;0,E95:E96/D95:D96,0)*K95:K96,0))</f>
        <v>2</v>
      </c>
      <c r="L98" s="3">
        <f t="shared" ref="L98:M98" si="39">SUMIF($E95:$E96,"&gt;0",L95:L96)</f>
        <v>30</v>
      </c>
      <c r="M98" s="3">
        <f t="shared" si="39"/>
        <v>0</v>
      </c>
    </row>
    <row r="99" spans="1:13" x14ac:dyDescent="0.3">
      <c r="A99" s="51" t="s">
        <v>63</v>
      </c>
      <c r="B99" s="51"/>
      <c r="C99" s="51"/>
      <c r="D99" s="3">
        <f>SUMIF(G95:G96,"f",D95:D96)</f>
        <v>0</v>
      </c>
      <c r="E99" s="3">
        <f>SUMIF(G95:G96,"f",E95:E96)</f>
        <v>0</v>
      </c>
      <c r="F99" s="3" t="s">
        <v>61</v>
      </c>
      <c r="G99" s="3" t="s">
        <v>61</v>
      </c>
      <c r="H99" s="3">
        <f t="shared" si="38"/>
        <v>0</v>
      </c>
      <c r="I99" s="3">
        <f t="shared" ref="I99:J99" si="40">SUMIF($G95:$G96,"f",I95:I96)</f>
        <v>0</v>
      </c>
      <c r="J99" s="3">
        <f t="shared" si="40"/>
        <v>0</v>
      </c>
      <c r="K99" s="3">
        <f>SUMIF($G95:$G96,"f",K95:K96)</f>
        <v>0</v>
      </c>
      <c r="L99" s="3">
        <f t="shared" ref="L99:M99" si="41">SUMIF($G95:$G96,"f",L95:L96)</f>
        <v>0</v>
      </c>
      <c r="M99" s="3">
        <f t="shared" si="41"/>
        <v>0</v>
      </c>
    </row>
    <row r="100" spans="1:13" x14ac:dyDescent="0.3">
      <c r="A100" s="52" t="s">
        <v>128</v>
      </c>
      <c r="B100" s="52"/>
      <c r="C100" s="52"/>
      <c r="D100" s="10">
        <f>D77+D85+D90+D97</f>
        <v>30</v>
      </c>
      <c r="E100" s="10">
        <f>E77+E85+E90+E97</f>
        <v>17.5</v>
      </c>
      <c r="F100" s="10" t="s">
        <v>61</v>
      </c>
      <c r="G100" s="10" t="s">
        <v>61</v>
      </c>
      <c r="H100" s="10">
        <f t="shared" ref="H100:M100" si="42">H77+H85+H90+H97</f>
        <v>405</v>
      </c>
      <c r="I100" s="10">
        <f t="shared" si="42"/>
        <v>150</v>
      </c>
      <c r="J100" s="10">
        <f t="shared" si="42"/>
        <v>255</v>
      </c>
      <c r="K100" s="10">
        <f t="shared" si="42"/>
        <v>24</v>
      </c>
      <c r="L100" s="10">
        <f t="shared" si="42"/>
        <v>30</v>
      </c>
      <c r="M100" s="10">
        <f t="shared" si="42"/>
        <v>0</v>
      </c>
    </row>
    <row r="101" spans="1:13" x14ac:dyDescent="0.3">
      <c r="A101" s="52" t="s">
        <v>127</v>
      </c>
      <c r="B101" s="52"/>
      <c r="C101" s="52"/>
      <c r="D101" s="10">
        <f>D66+D100</f>
        <v>60</v>
      </c>
      <c r="E101" s="10">
        <f>E66+E100</f>
        <v>32</v>
      </c>
      <c r="F101" s="10" t="s">
        <v>61</v>
      </c>
      <c r="G101" s="10" t="s">
        <v>61</v>
      </c>
      <c r="H101" s="10">
        <f t="shared" ref="H101:M101" si="43">H66+H100</f>
        <v>822</v>
      </c>
      <c r="I101" s="10">
        <f t="shared" si="43"/>
        <v>297</v>
      </c>
      <c r="J101" s="10">
        <f t="shared" si="43"/>
        <v>525</v>
      </c>
      <c r="K101" s="10">
        <f t="shared" si="43"/>
        <v>45</v>
      </c>
      <c r="L101" s="10">
        <f t="shared" si="43"/>
        <v>30</v>
      </c>
      <c r="M101" s="10">
        <f t="shared" si="43"/>
        <v>0</v>
      </c>
    </row>
    <row r="103" spans="1:13" x14ac:dyDescent="0.3">
      <c r="A103" s="7" t="s">
        <v>71</v>
      </c>
    </row>
    <row r="104" spans="1:13" ht="72" customHeight="1" x14ac:dyDescent="0.3">
      <c r="A104" s="55" t="s">
        <v>45</v>
      </c>
      <c r="B104" s="55" t="s">
        <v>46</v>
      </c>
      <c r="C104" s="56" t="s">
        <v>47</v>
      </c>
      <c r="D104" s="56" t="s">
        <v>48</v>
      </c>
      <c r="E104" s="60" t="s">
        <v>49</v>
      </c>
      <c r="F104" s="56" t="s">
        <v>50</v>
      </c>
      <c r="G104" s="60" t="s">
        <v>51</v>
      </c>
      <c r="H104" s="59" t="s">
        <v>52</v>
      </c>
      <c r="I104" s="59"/>
      <c r="J104" s="59"/>
      <c r="K104" s="59"/>
      <c r="L104" s="57" t="s">
        <v>140</v>
      </c>
      <c r="M104" s="57" t="s">
        <v>21</v>
      </c>
    </row>
    <row r="105" spans="1:13" ht="72" customHeight="1" x14ac:dyDescent="0.3">
      <c r="A105" s="55"/>
      <c r="B105" s="55"/>
      <c r="C105" s="56"/>
      <c r="D105" s="56"/>
      <c r="E105" s="60"/>
      <c r="F105" s="56"/>
      <c r="G105" s="60"/>
      <c r="H105" s="31" t="s">
        <v>53</v>
      </c>
      <c r="I105" s="20" t="s">
        <v>54</v>
      </c>
      <c r="J105" s="20" t="s">
        <v>55</v>
      </c>
      <c r="K105" s="20" t="s">
        <v>101</v>
      </c>
      <c r="L105" s="58"/>
      <c r="M105" s="58"/>
    </row>
    <row r="106" spans="1:13" x14ac:dyDescent="0.3">
      <c r="A106" s="53" t="s">
        <v>56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1:13" x14ac:dyDescent="0.3">
      <c r="A107" s="53" t="s">
        <v>65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</row>
    <row r="108" spans="1:13" x14ac:dyDescent="0.3">
      <c r="A108" s="3">
        <v>1</v>
      </c>
      <c r="B108" s="24" t="s">
        <v>12</v>
      </c>
      <c r="C108" s="8">
        <v>3</v>
      </c>
      <c r="D108" s="8">
        <v>1</v>
      </c>
      <c r="E108" s="3">
        <v>0</v>
      </c>
      <c r="F108" s="4" t="s">
        <v>103</v>
      </c>
      <c r="G108" s="4" t="s">
        <v>59</v>
      </c>
      <c r="H108" s="4">
        <f t="shared" ref="H108" si="44">I108+J108</f>
        <v>15</v>
      </c>
      <c r="I108" s="4">
        <v>15</v>
      </c>
      <c r="J108" s="4">
        <v>0</v>
      </c>
      <c r="K108" s="4">
        <v>2</v>
      </c>
      <c r="L108" s="3">
        <v>0</v>
      </c>
      <c r="M108" s="3">
        <v>0</v>
      </c>
    </row>
    <row r="109" spans="1:13" x14ac:dyDescent="0.3">
      <c r="A109" s="3">
        <v>2</v>
      </c>
      <c r="B109" s="24" t="s">
        <v>19</v>
      </c>
      <c r="C109" s="8">
        <v>3</v>
      </c>
      <c r="D109" s="8">
        <v>4.5</v>
      </c>
      <c r="E109" s="3">
        <v>1</v>
      </c>
      <c r="F109" s="8" t="s">
        <v>104</v>
      </c>
      <c r="G109" s="4" t="s">
        <v>59</v>
      </c>
      <c r="H109" s="4">
        <f t="shared" ref="H109" si="45">I109+J109</f>
        <v>60</v>
      </c>
      <c r="I109" s="13">
        <v>30</v>
      </c>
      <c r="J109" s="3">
        <v>30</v>
      </c>
      <c r="K109" s="3">
        <v>4</v>
      </c>
      <c r="L109" s="3">
        <v>0</v>
      </c>
      <c r="M109" s="3">
        <v>0</v>
      </c>
    </row>
    <row r="110" spans="1:13" x14ac:dyDescent="0.3">
      <c r="A110" s="3">
        <v>3</v>
      </c>
      <c r="B110" s="27" t="s">
        <v>147</v>
      </c>
      <c r="C110" s="3">
        <v>3</v>
      </c>
      <c r="D110" s="8">
        <v>2</v>
      </c>
      <c r="E110" s="3">
        <v>0</v>
      </c>
      <c r="F110" s="4" t="s">
        <v>103</v>
      </c>
      <c r="G110" s="3" t="s">
        <v>59</v>
      </c>
      <c r="H110" s="3">
        <v>30</v>
      </c>
      <c r="I110" s="3">
        <v>30</v>
      </c>
      <c r="J110" s="3">
        <v>0</v>
      </c>
      <c r="K110" s="3">
        <v>2</v>
      </c>
      <c r="L110" s="3">
        <v>0</v>
      </c>
      <c r="M110" s="3">
        <v>0</v>
      </c>
    </row>
    <row r="111" spans="1:13" x14ac:dyDescent="0.3">
      <c r="A111" s="3">
        <v>4</v>
      </c>
      <c r="B111" s="26" t="s">
        <v>17</v>
      </c>
      <c r="C111" s="3">
        <v>3</v>
      </c>
      <c r="D111" s="8">
        <v>3.5</v>
      </c>
      <c r="E111" s="3">
        <v>3.5</v>
      </c>
      <c r="F111" s="4" t="s">
        <v>103</v>
      </c>
      <c r="G111" s="3" t="s">
        <v>58</v>
      </c>
      <c r="H111" s="3">
        <v>45</v>
      </c>
      <c r="I111" s="13">
        <v>0</v>
      </c>
      <c r="J111" s="13">
        <v>45</v>
      </c>
      <c r="K111" s="13">
        <v>2</v>
      </c>
      <c r="L111" s="3">
        <v>0</v>
      </c>
      <c r="M111" s="3">
        <v>0</v>
      </c>
    </row>
    <row r="112" spans="1:13" x14ac:dyDescent="0.3">
      <c r="A112" s="52" t="s">
        <v>60</v>
      </c>
      <c r="B112" s="52"/>
      <c r="C112" s="52"/>
      <c r="D112" s="10">
        <f>SUM(D108:D111)</f>
        <v>11</v>
      </c>
      <c r="E112" s="10">
        <f>SUM(E108:E111)</f>
        <v>4.5</v>
      </c>
      <c r="F112" s="10" t="s">
        <v>61</v>
      </c>
      <c r="G112" s="10" t="s">
        <v>61</v>
      </c>
      <c r="H112" s="10">
        <f>SUM(I112:J112)</f>
        <v>150</v>
      </c>
      <c r="I112" s="10">
        <f>SUM(I108:I111)</f>
        <v>75</v>
      </c>
      <c r="J112" s="10">
        <f>SUM(J108:J111)</f>
        <v>75</v>
      </c>
      <c r="K112" s="10">
        <f>SUM(K108:K111)</f>
        <v>10</v>
      </c>
      <c r="L112" s="10">
        <f>SUM(L108:L111)</f>
        <v>0</v>
      </c>
      <c r="M112" s="10">
        <f>SUM(M108:M111)</f>
        <v>0</v>
      </c>
    </row>
    <row r="113" spans="1:13" x14ac:dyDescent="0.3">
      <c r="A113" s="51" t="s">
        <v>62</v>
      </c>
      <c r="B113" s="51"/>
      <c r="C113" s="51"/>
      <c r="D113" s="3" t="s">
        <v>61</v>
      </c>
      <c r="E113" s="3">
        <f>E112</f>
        <v>4.5</v>
      </c>
      <c r="F113" s="3" t="s">
        <v>61</v>
      </c>
      <c r="G113" s="3" t="s">
        <v>61</v>
      </c>
      <c r="H113" s="22">
        <f t="shared" ref="H113:H114" si="46">SUM(I113:J113)</f>
        <v>58</v>
      </c>
      <c r="I113" s="3">
        <v>0</v>
      </c>
      <c r="J113" s="25" cm="1">
        <f t="array" ref="J113">SUMPRODUCT(ROUND(IF(IF(J108:J111&gt;0,E108:E111/(J108:J111/H108:H111*D108:D111),0)*J108:J111&gt;J108:J111,J108:J111,IF(J108:J111&gt;0,E108:E111/(J108:J111/H108:H111*D108:D111),0)*J108:J111),0))</f>
        <v>58</v>
      </c>
      <c r="K113" s="25" cm="1">
        <f t="array" ref="K113">SUMPRODUCT(ROUND(IF(K108:K111&gt;0,E108:E111/D108:D111,0)*K108:K111,0))</f>
        <v>3</v>
      </c>
      <c r="L113" s="3">
        <f>SUMIF($E108:$E111,"&gt;0",L108:L111)</f>
        <v>0</v>
      </c>
      <c r="M113" s="3">
        <f>SUMIF($E108:$E111,"&gt;0",M108:M111)</f>
        <v>0</v>
      </c>
    </row>
    <row r="114" spans="1:13" x14ac:dyDescent="0.3">
      <c r="A114" s="51" t="s">
        <v>63</v>
      </c>
      <c r="B114" s="51"/>
      <c r="C114" s="51"/>
      <c r="D114" s="3">
        <f>SUMIF(G108:G111,"f",D108:D111)</f>
        <v>3.5</v>
      </c>
      <c r="E114" s="3">
        <f>SUMIF(G108:G111,"f",E108:E111)</f>
        <v>3.5</v>
      </c>
      <c r="F114" s="3" t="s">
        <v>61</v>
      </c>
      <c r="G114" s="3" t="s">
        <v>61</v>
      </c>
      <c r="H114" s="3">
        <f t="shared" si="46"/>
        <v>45</v>
      </c>
      <c r="I114" s="3">
        <f>SUMIF($G108:$G111,"f",I108:I111)</f>
        <v>0</v>
      </c>
      <c r="J114" s="3">
        <f>SUMIF($G108:$G111,"f",J108:J111)</f>
        <v>45</v>
      </c>
      <c r="K114" s="3">
        <f>SUMIF($G108:$G111,"f",K108:K111)</f>
        <v>2</v>
      </c>
      <c r="L114" s="3">
        <f>SUMIF($G108:$G111,"f",L108:L111)</f>
        <v>0</v>
      </c>
      <c r="M114" s="3">
        <f>SUMIF($G108:$G111,"f",M108:M111)</f>
        <v>0</v>
      </c>
    </row>
    <row r="115" spans="1:13" x14ac:dyDescent="0.3">
      <c r="A115" s="70" t="s">
        <v>66</v>
      </c>
      <c r="B115" s="71"/>
      <c r="C115" s="71"/>
      <c r="D115" s="71"/>
      <c r="E115" s="71"/>
      <c r="F115" s="71"/>
      <c r="G115" s="71"/>
      <c r="H115" s="71"/>
      <c r="I115" s="72"/>
      <c r="J115" s="72"/>
      <c r="K115" s="72"/>
      <c r="L115" s="71"/>
    </row>
    <row r="116" spans="1:13" x14ac:dyDescent="0.3">
      <c r="A116" s="3">
        <v>1</v>
      </c>
      <c r="B116" s="24" t="s">
        <v>31</v>
      </c>
      <c r="C116" s="3">
        <v>3</v>
      </c>
      <c r="D116" s="8">
        <v>4.5</v>
      </c>
      <c r="E116" s="3">
        <v>2</v>
      </c>
      <c r="F116" s="4" t="s">
        <v>104</v>
      </c>
      <c r="G116" s="3" t="s">
        <v>58</v>
      </c>
      <c r="H116" s="3">
        <v>60</v>
      </c>
      <c r="I116" s="4">
        <v>30</v>
      </c>
      <c r="J116" s="4">
        <v>30</v>
      </c>
      <c r="K116" s="4">
        <v>4</v>
      </c>
      <c r="L116" s="3">
        <v>0</v>
      </c>
      <c r="M116" s="3">
        <v>0</v>
      </c>
    </row>
    <row r="117" spans="1:13" x14ac:dyDescent="0.3">
      <c r="A117" s="3">
        <v>2</v>
      </c>
      <c r="B117" s="28" t="s">
        <v>41</v>
      </c>
      <c r="C117" s="3">
        <v>3</v>
      </c>
      <c r="D117" s="8">
        <v>2</v>
      </c>
      <c r="E117" s="3">
        <v>2</v>
      </c>
      <c r="F117" s="4" t="s">
        <v>103</v>
      </c>
      <c r="G117" s="3" t="s">
        <v>58</v>
      </c>
      <c r="H117" s="3">
        <v>30</v>
      </c>
      <c r="I117" s="8">
        <v>0</v>
      </c>
      <c r="J117" s="8">
        <v>30</v>
      </c>
      <c r="K117" s="8">
        <v>2</v>
      </c>
      <c r="L117" s="3">
        <v>0</v>
      </c>
      <c r="M117" s="3">
        <v>0</v>
      </c>
    </row>
    <row r="118" spans="1:13" ht="28.8" x14ac:dyDescent="0.3">
      <c r="A118" s="3">
        <v>3</v>
      </c>
      <c r="B118" s="33" t="s">
        <v>38</v>
      </c>
      <c r="C118" s="3">
        <v>3</v>
      </c>
      <c r="D118" s="8">
        <v>2.5</v>
      </c>
      <c r="E118" s="3">
        <v>2</v>
      </c>
      <c r="F118" s="4" t="s">
        <v>103</v>
      </c>
      <c r="G118" s="3" t="s">
        <v>58</v>
      </c>
      <c r="H118" s="3">
        <v>30</v>
      </c>
      <c r="I118" s="4">
        <v>0</v>
      </c>
      <c r="J118" s="4">
        <v>30</v>
      </c>
      <c r="K118" s="4">
        <v>2</v>
      </c>
      <c r="L118" s="3">
        <v>0</v>
      </c>
      <c r="M118" s="3">
        <v>0</v>
      </c>
    </row>
    <row r="119" spans="1:13" x14ac:dyDescent="0.3">
      <c r="A119" s="3">
        <v>4</v>
      </c>
      <c r="B119" s="26" t="s">
        <v>13</v>
      </c>
      <c r="C119" s="3">
        <v>3</v>
      </c>
      <c r="D119" s="8">
        <v>4.5</v>
      </c>
      <c r="E119" s="3">
        <v>2</v>
      </c>
      <c r="F119" s="4" t="s">
        <v>103</v>
      </c>
      <c r="G119" s="3" t="s">
        <v>58</v>
      </c>
      <c r="H119" s="3">
        <v>60</v>
      </c>
      <c r="I119" s="4">
        <v>30</v>
      </c>
      <c r="J119" s="4">
        <v>30</v>
      </c>
      <c r="K119" s="4">
        <v>2</v>
      </c>
      <c r="L119" s="3">
        <v>0</v>
      </c>
      <c r="M119" s="3">
        <v>0</v>
      </c>
    </row>
    <row r="120" spans="1:13" x14ac:dyDescent="0.3">
      <c r="A120" s="52" t="s">
        <v>60</v>
      </c>
      <c r="B120" s="52"/>
      <c r="C120" s="52"/>
      <c r="D120" s="10">
        <f>SUM(D116:D119)</f>
        <v>13.5</v>
      </c>
      <c r="E120" s="10">
        <f>SUM(E116:E119)</f>
        <v>8</v>
      </c>
      <c r="F120" s="10" t="s">
        <v>61</v>
      </c>
      <c r="G120" s="10" t="s">
        <v>61</v>
      </c>
      <c r="H120" s="10">
        <f>SUM(I120:J120)</f>
        <v>180</v>
      </c>
      <c r="I120" s="10">
        <f>SUM(I116:I119)</f>
        <v>60</v>
      </c>
      <c r="J120" s="10">
        <f>SUM(J116:J119)</f>
        <v>120</v>
      </c>
      <c r="K120" s="10">
        <f>SUM(K116:K119)</f>
        <v>10</v>
      </c>
      <c r="L120" s="10">
        <f>SUM(L116:L119)</f>
        <v>0</v>
      </c>
      <c r="M120" s="10">
        <f>SUM(M116:M119)</f>
        <v>0</v>
      </c>
    </row>
    <row r="121" spans="1:13" x14ac:dyDescent="0.3">
      <c r="A121" s="51" t="s">
        <v>62</v>
      </c>
      <c r="B121" s="51"/>
      <c r="C121" s="51"/>
      <c r="D121" s="3" t="s">
        <v>61</v>
      </c>
      <c r="E121" s="3">
        <f>E120</f>
        <v>8</v>
      </c>
      <c r="F121" s="3" t="s">
        <v>61</v>
      </c>
      <c r="G121" s="3" t="s">
        <v>61</v>
      </c>
      <c r="H121" s="22">
        <f t="shared" ref="H121" si="47">SUM(I121:J121)</f>
        <v>108</v>
      </c>
      <c r="I121" s="3">
        <v>0</v>
      </c>
      <c r="J121" s="25" cm="1">
        <f t="array" ref="J121">SUMPRODUCT(ROUND(IF(IF(J116:J119&gt;0,E116:E119/(J116:J119/H116:H119*D116:D119),0)*J116:J119&gt;J116:J119,J116:J119,IF(J116:J119&gt;0,E116:E119/(J116:J119/H116:H119*D116:D119),0)*J116:J119),0))</f>
        <v>108</v>
      </c>
      <c r="K121" s="25" cm="1">
        <f t="array" ref="K121">SUMPRODUCT(ROUND(IF(K116:K119&gt;0,E116:E119/D116:D119,0)*K116:K119,0))</f>
        <v>7</v>
      </c>
      <c r="L121" s="3">
        <f>SUMIF($E116:$E119,"&gt;0",L116:L119)</f>
        <v>0</v>
      </c>
      <c r="M121" s="3">
        <f>SUMIF($E116:$E119,"&gt;0",M116:M119)</f>
        <v>0</v>
      </c>
    </row>
    <row r="122" spans="1:13" x14ac:dyDescent="0.3">
      <c r="A122" s="51" t="s">
        <v>63</v>
      </c>
      <c r="B122" s="51"/>
      <c r="C122" s="51"/>
      <c r="D122" s="3">
        <f>SUMIF(G116:G119,"f",D116:D119)</f>
        <v>13.5</v>
      </c>
      <c r="E122" s="3">
        <f>SUMIF(G116:G119,"f",E116:E119)</f>
        <v>8</v>
      </c>
      <c r="F122" s="3" t="s">
        <v>61</v>
      </c>
      <c r="G122" s="3" t="s">
        <v>61</v>
      </c>
      <c r="H122" s="3">
        <f t="shared" ref="H122:M122" si="48">SUMIF($G116:$G119,"f",H116:H119)</f>
        <v>180</v>
      </c>
      <c r="I122" s="3">
        <f t="shared" si="48"/>
        <v>60</v>
      </c>
      <c r="J122" s="3">
        <f t="shared" si="48"/>
        <v>120</v>
      </c>
      <c r="K122" s="3">
        <f t="shared" si="48"/>
        <v>10</v>
      </c>
      <c r="L122" s="3">
        <f t="shared" si="48"/>
        <v>0</v>
      </c>
      <c r="M122" s="3">
        <f t="shared" si="48"/>
        <v>0</v>
      </c>
    </row>
    <row r="123" spans="1:13" x14ac:dyDescent="0.3">
      <c r="A123" s="53" t="s">
        <v>121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</row>
    <row r="124" spans="1:13" x14ac:dyDescent="0.3">
      <c r="A124" s="3">
        <v>1</v>
      </c>
      <c r="B124" s="24" t="s">
        <v>35</v>
      </c>
      <c r="C124" s="3">
        <v>3</v>
      </c>
      <c r="D124" s="3">
        <v>4.5</v>
      </c>
      <c r="E124" s="3">
        <v>2</v>
      </c>
      <c r="F124" s="4" t="s">
        <v>103</v>
      </c>
      <c r="G124" s="3" t="s">
        <v>59</v>
      </c>
      <c r="H124" s="3">
        <v>60</v>
      </c>
      <c r="I124" s="13">
        <v>30</v>
      </c>
      <c r="J124" s="13">
        <v>30</v>
      </c>
      <c r="K124" s="13">
        <v>2</v>
      </c>
      <c r="L124" s="3">
        <v>0</v>
      </c>
      <c r="M124" s="3">
        <v>0</v>
      </c>
    </row>
    <row r="125" spans="1:13" x14ac:dyDescent="0.3">
      <c r="A125" s="52" t="s">
        <v>60</v>
      </c>
      <c r="B125" s="52"/>
      <c r="C125" s="52"/>
      <c r="D125" s="10">
        <f>SUM(D124:D124)</f>
        <v>4.5</v>
      </c>
      <c r="E125" s="10">
        <f>SUM(E124:E124)</f>
        <v>2</v>
      </c>
      <c r="F125" s="10" t="s">
        <v>61</v>
      </c>
      <c r="G125" s="10" t="s">
        <v>61</v>
      </c>
      <c r="H125" s="10">
        <f>SUM(I125:J125)</f>
        <v>60</v>
      </c>
      <c r="I125" s="10">
        <f>SUM(I124:I124)</f>
        <v>30</v>
      </c>
      <c r="J125" s="10">
        <f>SUM(J124:J124)</f>
        <v>30</v>
      </c>
      <c r="K125" s="10">
        <f>SUM(K124:K124)</f>
        <v>2</v>
      </c>
      <c r="L125" s="10">
        <f>SUM(L124:L124)</f>
        <v>0</v>
      </c>
      <c r="M125" s="10">
        <f>SUM(M124:M124)</f>
        <v>0</v>
      </c>
    </row>
    <row r="126" spans="1:13" x14ac:dyDescent="0.3">
      <c r="A126" s="51" t="s">
        <v>62</v>
      </c>
      <c r="B126" s="51"/>
      <c r="C126" s="51"/>
      <c r="D126" s="3" t="s">
        <v>61</v>
      </c>
      <c r="E126" s="3">
        <f>E125</f>
        <v>2</v>
      </c>
      <c r="F126" s="3" t="s">
        <v>61</v>
      </c>
      <c r="G126" s="3" t="s">
        <v>61</v>
      </c>
      <c r="H126" s="22">
        <f t="shared" ref="H126" si="49">SUM(I126:J126)</f>
        <v>27</v>
      </c>
      <c r="I126" s="3">
        <v>0</v>
      </c>
      <c r="J126" s="25">
        <f>SUMPRODUCT(ROUND(IF(IF(J124&gt;0,E124/(J124/H124*D124),0)*J124&gt;J124,J124,IF(J124&gt;0,E124/(J124/H124*D124),0)*J124),0))</f>
        <v>27</v>
      </c>
      <c r="K126" s="25">
        <f>SUMPRODUCT(ROUND(IF(K124&gt;0,E124/D124,0)*K124,0))</f>
        <v>1</v>
      </c>
      <c r="L126" s="3">
        <f>SUMIF($E124:$E124,"&gt;0",L124:L124)</f>
        <v>0</v>
      </c>
      <c r="M126" s="3">
        <f>SUMIF($E124:$E124,"&gt;0",M124:M124)</f>
        <v>0</v>
      </c>
    </row>
    <row r="127" spans="1:13" x14ac:dyDescent="0.3">
      <c r="A127" s="51" t="s">
        <v>63</v>
      </c>
      <c r="B127" s="51"/>
      <c r="C127" s="51"/>
      <c r="D127" s="3">
        <f>SUMIF(G124:G124,"f",D124:D124)</f>
        <v>0</v>
      </c>
      <c r="E127" s="3">
        <f>SUMIF(G124:G124,"f",E124:E124)</f>
        <v>0</v>
      </c>
      <c r="F127" s="3" t="s">
        <v>61</v>
      </c>
      <c r="G127" s="3" t="s">
        <v>61</v>
      </c>
      <c r="H127" s="3">
        <f t="shared" ref="H127:M127" si="50">SUMIF($G124:$G124,"f",H124:H124)</f>
        <v>0</v>
      </c>
      <c r="I127" s="3">
        <f t="shared" si="50"/>
        <v>0</v>
      </c>
      <c r="J127" s="3">
        <f t="shared" si="50"/>
        <v>0</v>
      </c>
      <c r="K127" s="3">
        <f t="shared" si="50"/>
        <v>0</v>
      </c>
      <c r="L127" s="3">
        <f t="shared" si="50"/>
        <v>0</v>
      </c>
      <c r="M127" s="3">
        <f t="shared" si="50"/>
        <v>0</v>
      </c>
    </row>
    <row r="128" spans="1:13" x14ac:dyDescent="0.3">
      <c r="A128" s="53" t="s">
        <v>67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</row>
    <row r="129" spans="1:13" x14ac:dyDescent="0.3">
      <c r="A129" s="53" t="s">
        <v>119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</row>
    <row r="130" spans="1:13" ht="43.2" x14ac:dyDescent="0.3">
      <c r="A130" s="3">
        <v>1</v>
      </c>
      <c r="B130" s="29" t="s">
        <v>138</v>
      </c>
      <c r="C130" s="3">
        <v>3</v>
      </c>
      <c r="D130" s="16">
        <v>1</v>
      </c>
      <c r="E130" s="3">
        <v>1</v>
      </c>
      <c r="F130" s="4" t="s">
        <v>103</v>
      </c>
      <c r="G130" s="3" t="s">
        <v>59</v>
      </c>
      <c r="H130" s="3">
        <f t="shared" ref="H130" si="51">I130+J130</f>
        <v>15</v>
      </c>
      <c r="I130" s="4">
        <v>0</v>
      </c>
      <c r="J130" s="17">
        <v>15</v>
      </c>
      <c r="K130" s="17">
        <v>2</v>
      </c>
      <c r="L130" s="3">
        <v>0</v>
      </c>
      <c r="M130" s="3">
        <v>0</v>
      </c>
    </row>
    <row r="131" spans="1:13" x14ac:dyDescent="0.3">
      <c r="A131" s="52" t="s">
        <v>60</v>
      </c>
      <c r="B131" s="52"/>
      <c r="C131" s="52"/>
      <c r="D131" s="10">
        <f>SUM(D130)</f>
        <v>1</v>
      </c>
      <c r="E131" s="10">
        <f>SUM(E130)</f>
        <v>1</v>
      </c>
      <c r="F131" s="10" t="s">
        <v>61</v>
      </c>
      <c r="G131" s="10" t="s">
        <v>61</v>
      </c>
      <c r="H131" s="10">
        <f>SUM(I131:J131)</f>
        <v>15</v>
      </c>
      <c r="I131" s="10">
        <f t="shared" ref="I131" si="52">SUM(I128:I130)</f>
        <v>0</v>
      </c>
      <c r="J131" s="10">
        <f>SUM(J130)</f>
        <v>15</v>
      </c>
      <c r="K131" s="10">
        <f>SUM(K130)</f>
        <v>2</v>
      </c>
      <c r="L131" s="10">
        <f t="shared" ref="L131:M131" si="53">SUM(L128:L130)</f>
        <v>0</v>
      </c>
      <c r="M131" s="10">
        <f t="shared" si="53"/>
        <v>0</v>
      </c>
    </row>
    <row r="132" spans="1:13" x14ac:dyDescent="0.3">
      <c r="A132" s="51" t="s">
        <v>62</v>
      </c>
      <c r="B132" s="51"/>
      <c r="C132" s="51"/>
      <c r="D132" s="3" t="s">
        <v>61</v>
      </c>
      <c r="E132" s="3">
        <f>E131</f>
        <v>1</v>
      </c>
      <c r="F132" s="3" t="s">
        <v>61</v>
      </c>
      <c r="G132" s="3" t="s">
        <v>61</v>
      </c>
      <c r="H132" s="22">
        <f t="shared" ref="H132:H133" si="54">SUM(I132:J132)</f>
        <v>15</v>
      </c>
      <c r="I132" s="3">
        <v>0</v>
      </c>
      <c r="J132" s="25">
        <f>SUMPRODUCT(ROUND(IF(IF(J130&gt;0,E130/(J130/H130*D130),0)*J130&gt;J130,J130,IF(J130&gt;0,E130/(J130/H130*D130),0)*J130),0))</f>
        <v>15</v>
      </c>
      <c r="K132" s="25">
        <f>SUMPRODUCT(ROUND(IF(K130&gt;0,E130/D130,0)*K130,0))</f>
        <v>2</v>
      </c>
      <c r="L132" s="3">
        <f t="shared" ref="L132" si="55">SUMIF($E130,"&gt;0",L130)</f>
        <v>0</v>
      </c>
      <c r="M132" s="3">
        <f>SUMIF($E130,"&gt;0",M130)</f>
        <v>0</v>
      </c>
    </row>
    <row r="133" spans="1:13" x14ac:dyDescent="0.3">
      <c r="A133" s="51" t="s">
        <v>63</v>
      </c>
      <c r="B133" s="51"/>
      <c r="C133" s="51"/>
      <c r="D133" s="3">
        <f>SUMIF(G130,"f",D130)</f>
        <v>0</v>
      </c>
      <c r="E133" s="3">
        <f>SUMIF(G130,"f",E130)</f>
        <v>0</v>
      </c>
      <c r="F133" s="3" t="s">
        <v>61</v>
      </c>
      <c r="G133" s="3" t="s">
        <v>61</v>
      </c>
      <c r="H133" s="3">
        <f t="shared" si="54"/>
        <v>0</v>
      </c>
      <c r="I133" s="3">
        <f>SUMIF($G130,"f",I130)</f>
        <v>0</v>
      </c>
      <c r="J133" s="3">
        <f t="shared" ref="J133:M133" si="56">SUMIF($G130,"f",J130)</f>
        <v>0</v>
      </c>
      <c r="K133" s="3">
        <f t="shared" si="56"/>
        <v>0</v>
      </c>
      <c r="L133" s="3">
        <f t="shared" si="56"/>
        <v>0</v>
      </c>
      <c r="M133" s="3">
        <f t="shared" si="56"/>
        <v>0</v>
      </c>
    </row>
    <row r="134" spans="1:13" x14ac:dyDescent="0.3">
      <c r="A134" s="52" t="s">
        <v>126</v>
      </c>
      <c r="B134" s="52"/>
      <c r="C134" s="52"/>
      <c r="D134" s="10">
        <f>D112+D120+D125+D131</f>
        <v>30</v>
      </c>
      <c r="E134" s="10">
        <f>E112+E120+E125+E131</f>
        <v>15.5</v>
      </c>
      <c r="F134" s="10" t="s">
        <v>61</v>
      </c>
      <c r="G134" s="10" t="s">
        <v>61</v>
      </c>
      <c r="H134" s="10">
        <f t="shared" ref="H134:M134" si="57">H112+H120+H125+H131</f>
        <v>405</v>
      </c>
      <c r="I134" s="10">
        <f t="shared" si="57"/>
        <v>165</v>
      </c>
      <c r="J134" s="10">
        <f t="shared" si="57"/>
        <v>240</v>
      </c>
      <c r="K134" s="10">
        <f t="shared" si="57"/>
        <v>24</v>
      </c>
      <c r="L134" s="10">
        <f t="shared" si="57"/>
        <v>0</v>
      </c>
      <c r="M134" s="10">
        <f t="shared" si="57"/>
        <v>0</v>
      </c>
    </row>
    <row r="136" spans="1:13" x14ac:dyDescent="0.3">
      <c r="A136" s="7" t="s">
        <v>72</v>
      </c>
    </row>
    <row r="137" spans="1:13" ht="72" customHeight="1" x14ac:dyDescent="0.3">
      <c r="A137" s="55" t="s">
        <v>45</v>
      </c>
      <c r="B137" s="55" t="s">
        <v>46</v>
      </c>
      <c r="C137" s="56" t="s">
        <v>47</v>
      </c>
      <c r="D137" s="56" t="s">
        <v>48</v>
      </c>
      <c r="E137" s="60" t="s">
        <v>49</v>
      </c>
      <c r="F137" s="56" t="s">
        <v>50</v>
      </c>
      <c r="G137" s="60" t="s">
        <v>51</v>
      </c>
      <c r="H137" s="59" t="s">
        <v>52</v>
      </c>
      <c r="I137" s="59"/>
      <c r="J137" s="59"/>
      <c r="K137" s="59"/>
      <c r="L137" s="57" t="s">
        <v>140</v>
      </c>
      <c r="M137" s="57" t="s">
        <v>21</v>
      </c>
    </row>
    <row r="138" spans="1:13" ht="72" customHeight="1" x14ac:dyDescent="0.3">
      <c r="A138" s="55"/>
      <c r="B138" s="55"/>
      <c r="C138" s="56"/>
      <c r="D138" s="56"/>
      <c r="E138" s="60"/>
      <c r="F138" s="56"/>
      <c r="G138" s="60"/>
      <c r="H138" s="31" t="s">
        <v>53</v>
      </c>
      <c r="I138" s="20" t="s">
        <v>54</v>
      </c>
      <c r="J138" s="20" t="s">
        <v>55</v>
      </c>
      <c r="K138" s="20" t="s">
        <v>101</v>
      </c>
      <c r="L138" s="58"/>
      <c r="M138" s="58"/>
    </row>
    <row r="139" spans="1:13" x14ac:dyDescent="0.3">
      <c r="A139" s="53" t="s">
        <v>56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</row>
    <row r="140" spans="1:13" x14ac:dyDescent="0.3">
      <c r="A140" s="53" t="s">
        <v>65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</row>
    <row r="141" spans="1:13" x14ac:dyDescent="0.3">
      <c r="A141" s="3">
        <v>1</v>
      </c>
      <c r="B141" s="11" t="s">
        <v>21</v>
      </c>
      <c r="C141" s="16">
        <v>4</v>
      </c>
      <c r="D141" s="4">
        <v>20</v>
      </c>
      <c r="E141" s="3">
        <v>10</v>
      </c>
      <c r="F141" s="4" t="s">
        <v>105</v>
      </c>
      <c r="G141" s="3" t="s">
        <v>58</v>
      </c>
      <c r="H141" s="3">
        <f>I141+J141</f>
        <v>0</v>
      </c>
      <c r="I141" s="4">
        <v>0</v>
      </c>
      <c r="J141" s="4">
        <v>0</v>
      </c>
      <c r="K141" s="4">
        <v>0</v>
      </c>
      <c r="L141" s="3">
        <v>0</v>
      </c>
      <c r="M141" s="3">
        <v>200</v>
      </c>
    </row>
    <row r="142" spans="1:13" x14ac:dyDescent="0.3">
      <c r="A142" s="3">
        <v>2</v>
      </c>
      <c r="B142" s="24" t="s">
        <v>16</v>
      </c>
      <c r="C142" s="3">
        <v>4</v>
      </c>
      <c r="D142" s="4">
        <v>2</v>
      </c>
      <c r="E142" s="3">
        <v>0</v>
      </c>
      <c r="F142" s="4" t="s">
        <v>103</v>
      </c>
      <c r="G142" s="3" t="s">
        <v>58</v>
      </c>
      <c r="H142" s="3">
        <f>I142+J142</f>
        <v>30</v>
      </c>
      <c r="I142" s="8">
        <v>30</v>
      </c>
      <c r="J142" s="8">
        <v>0</v>
      </c>
      <c r="K142" s="8">
        <v>2</v>
      </c>
      <c r="L142" s="3">
        <v>0</v>
      </c>
      <c r="M142" s="3">
        <v>0</v>
      </c>
    </row>
    <row r="143" spans="1:13" x14ac:dyDescent="0.3">
      <c r="A143" s="3">
        <v>3</v>
      </c>
      <c r="B143" s="24" t="s">
        <v>20</v>
      </c>
      <c r="C143" s="3">
        <v>4</v>
      </c>
      <c r="D143" s="8">
        <v>3.5</v>
      </c>
      <c r="E143" s="3">
        <v>3.5</v>
      </c>
      <c r="F143" s="4" t="s">
        <v>103</v>
      </c>
      <c r="G143" s="3" t="s">
        <v>58</v>
      </c>
      <c r="H143" s="3">
        <f>I143+J143</f>
        <v>45</v>
      </c>
      <c r="I143" s="4">
        <v>0</v>
      </c>
      <c r="J143" s="4">
        <v>45</v>
      </c>
      <c r="K143" s="4">
        <v>2</v>
      </c>
      <c r="L143" s="3">
        <v>0</v>
      </c>
      <c r="M143" s="3">
        <v>0</v>
      </c>
    </row>
    <row r="144" spans="1:13" x14ac:dyDescent="0.3">
      <c r="A144" s="52" t="s">
        <v>60</v>
      </c>
      <c r="B144" s="52"/>
      <c r="C144" s="52"/>
      <c r="D144" s="10">
        <f>SUM(D141:D143)</f>
        <v>25.5</v>
      </c>
      <c r="E144" s="10">
        <f>SUM(E141:E143)</f>
        <v>13.5</v>
      </c>
      <c r="F144" s="10" t="s">
        <v>61</v>
      </c>
      <c r="G144" s="10" t="s">
        <v>61</v>
      </c>
      <c r="H144" s="10">
        <f>SUM(I144:J144)</f>
        <v>75</v>
      </c>
      <c r="I144" s="10">
        <f t="shared" ref="I144:M144" si="58">SUM(I141:I143)</f>
        <v>30</v>
      </c>
      <c r="J144" s="10">
        <f t="shared" si="58"/>
        <v>45</v>
      </c>
      <c r="K144" s="10">
        <f t="shared" si="58"/>
        <v>4</v>
      </c>
      <c r="L144" s="10">
        <f t="shared" si="58"/>
        <v>0</v>
      </c>
      <c r="M144" s="10">
        <f t="shared" si="58"/>
        <v>200</v>
      </c>
    </row>
    <row r="145" spans="1:13" x14ac:dyDescent="0.3">
      <c r="A145" s="51" t="s">
        <v>62</v>
      </c>
      <c r="B145" s="51"/>
      <c r="C145" s="51"/>
      <c r="D145" s="3" t="s">
        <v>61</v>
      </c>
      <c r="E145" s="3">
        <f>E144</f>
        <v>13.5</v>
      </c>
      <c r="F145" s="3" t="s">
        <v>61</v>
      </c>
      <c r="G145" s="3" t="s">
        <v>61</v>
      </c>
      <c r="H145" s="22">
        <f t="shared" ref="H145:H146" si="59">SUM(I145:J145)</f>
        <v>45</v>
      </c>
      <c r="I145" s="3">
        <v>0</v>
      </c>
      <c r="J145" s="25" cm="1">
        <f t="array" ref="J145">SUMPRODUCT(ROUND(IF(IF(J141:J143&gt;0,E141:E143/(J141:J143/H141:H143*D141:D143),0)*J141:J143&gt;J141:J143,J141:J143,IF(J141:J143&gt;0,E141:E143/(J141:J143/H141:H143*D141:D143),0)*J141:J143),0))</f>
        <v>45</v>
      </c>
      <c r="K145" s="25" cm="1">
        <f t="array" ref="K145">SUMPRODUCT(ROUND(IF(K141:K143&gt;0,E141:E143/D141:D143,0)*K141:K143,0))</f>
        <v>2</v>
      </c>
      <c r="L145" s="3">
        <f t="shared" ref="L145:M145" si="60">SUMIF($E141:$E143,"&gt;0",L141:L143)</f>
        <v>0</v>
      </c>
      <c r="M145" s="3">
        <f t="shared" si="60"/>
        <v>200</v>
      </c>
    </row>
    <row r="146" spans="1:13" x14ac:dyDescent="0.3">
      <c r="A146" s="51" t="s">
        <v>63</v>
      </c>
      <c r="B146" s="51"/>
      <c r="C146" s="51"/>
      <c r="D146" s="3">
        <f>SUMIF(G141:G143,"f",D141:D143)</f>
        <v>25.5</v>
      </c>
      <c r="E146" s="3">
        <f>SUMIF(G141:G143,"f",E141:E143)</f>
        <v>13.5</v>
      </c>
      <c r="F146" s="3" t="s">
        <v>61</v>
      </c>
      <c r="G146" s="3" t="s">
        <v>61</v>
      </c>
      <c r="H146" s="3">
        <f t="shared" si="59"/>
        <v>75</v>
      </c>
      <c r="I146" s="3">
        <f t="shared" ref="I146:J146" si="61">SUMIF($G141:$G143,"f",I141:I143)</f>
        <v>30</v>
      </c>
      <c r="J146" s="3">
        <f t="shared" si="61"/>
        <v>45</v>
      </c>
      <c r="K146" s="3">
        <f>SUMIF($G141:$G143,"f",K141:K143)</f>
        <v>4</v>
      </c>
      <c r="L146" s="3">
        <f t="shared" ref="L146:M146" si="62">SUMIF($G141:$G143,"f",L141:L143)</f>
        <v>0</v>
      </c>
      <c r="M146" s="3">
        <f t="shared" si="62"/>
        <v>200</v>
      </c>
    </row>
    <row r="147" spans="1:13" x14ac:dyDescent="0.3">
      <c r="A147" s="53" t="s">
        <v>66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</row>
    <row r="148" spans="1:13" x14ac:dyDescent="0.3">
      <c r="A148" s="3">
        <v>1</v>
      </c>
      <c r="B148" s="24" t="s">
        <v>27</v>
      </c>
      <c r="C148" s="3">
        <v>4</v>
      </c>
      <c r="D148" s="8">
        <v>2</v>
      </c>
      <c r="E148" s="3">
        <v>2</v>
      </c>
      <c r="F148" s="4" t="s">
        <v>103</v>
      </c>
      <c r="G148" s="3" t="s">
        <v>58</v>
      </c>
      <c r="H148" s="3">
        <f t="shared" ref="H148" si="63">I148+J148</f>
        <v>30</v>
      </c>
      <c r="I148" s="13">
        <v>0</v>
      </c>
      <c r="J148" s="13">
        <v>30</v>
      </c>
      <c r="K148" s="13">
        <v>2</v>
      </c>
      <c r="L148" s="3">
        <v>0</v>
      </c>
      <c r="M148" s="3">
        <v>0</v>
      </c>
    </row>
    <row r="149" spans="1:13" x14ac:dyDescent="0.3">
      <c r="A149" s="52" t="s">
        <v>60</v>
      </c>
      <c r="B149" s="52"/>
      <c r="C149" s="52"/>
      <c r="D149" s="10">
        <f>SUM(D148:D148)</f>
        <v>2</v>
      </c>
      <c r="E149" s="10">
        <f>SUM(E148:E148)</f>
        <v>2</v>
      </c>
      <c r="F149" s="10" t="s">
        <v>61</v>
      </c>
      <c r="G149" s="10" t="s">
        <v>61</v>
      </c>
      <c r="H149" s="10">
        <f>SUM(I149:J149)</f>
        <v>30</v>
      </c>
      <c r="I149" s="10">
        <f>SUM(I148:I148)</f>
        <v>0</v>
      </c>
      <c r="J149" s="10">
        <f>SUM(J148:J148)</f>
        <v>30</v>
      </c>
      <c r="K149" s="10">
        <f>SUM(K148:K148)</f>
        <v>2</v>
      </c>
      <c r="L149" s="10">
        <f>SUM(L148:L148)</f>
        <v>0</v>
      </c>
      <c r="M149" s="10">
        <f>SUM(M148:M148)</f>
        <v>0</v>
      </c>
    </row>
    <row r="150" spans="1:13" x14ac:dyDescent="0.3">
      <c r="A150" s="51" t="s">
        <v>62</v>
      </c>
      <c r="B150" s="51"/>
      <c r="C150" s="51"/>
      <c r="D150" s="3" t="s">
        <v>61</v>
      </c>
      <c r="E150" s="3">
        <f>E149</f>
        <v>2</v>
      </c>
      <c r="F150" s="3" t="s">
        <v>61</v>
      </c>
      <c r="G150" s="3" t="s">
        <v>61</v>
      </c>
      <c r="H150" s="22">
        <f t="shared" ref="H150" si="64">SUM(I150:J150)</f>
        <v>30</v>
      </c>
      <c r="I150" s="3">
        <v>0</v>
      </c>
      <c r="J150" s="25" cm="1">
        <f t="array" ref="J150">SUMPRODUCT(ROUND(IF(IF(J148:J148&gt;0,E148:E148/(J148:J148/H148:H148*D148:D148),0)*J148:J148&gt;J148:J148,J148:J148,IF(J148:J148&gt;0,E148:E148/(J148:J148/H148:H148*D148:D148),0)*J148:J148),0))</f>
        <v>30</v>
      </c>
      <c r="K150" s="25" cm="1">
        <f t="array" ref="K150">SUMPRODUCT(ROUND(IF(K148:K148&gt;0,E148:E148/D148:D148,0)*K148:K148,0))</f>
        <v>2</v>
      </c>
      <c r="L150" s="3">
        <f>SUMIF($E148:$E148,"&gt;0",L148:L148)</f>
        <v>0</v>
      </c>
      <c r="M150" s="3" cm="1">
        <f t="array" ref="M150">SUMPRODUCT(E148:E148/D148:D148*M148:M148)</f>
        <v>0</v>
      </c>
    </row>
    <row r="151" spans="1:13" x14ac:dyDescent="0.3">
      <c r="A151" s="51" t="s">
        <v>63</v>
      </c>
      <c r="B151" s="51"/>
      <c r="C151" s="51"/>
      <c r="D151" s="3">
        <f>SUMIF(G148:G148,"f",D148:D148)</f>
        <v>2</v>
      </c>
      <c r="E151" s="3">
        <f>SUMIF(G148:G148,"f",E148:E148)</f>
        <v>2</v>
      </c>
      <c r="F151" s="3" t="s">
        <v>61</v>
      </c>
      <c r="G151" s="3" t="s">
        <v>61</v>
      </c>
      <c r="H151" s="3">
        <f t="shared" ref="H151:M151" si="65">SUMIF($G148:$G148,"f",H148:H148)</f>
        <v>30</v>
      </c>
      <c r="I151" s="3">
        <f t="shared" si="65"/>
        <v>0</v>
      </c>
      <c r="J151" s="3">
        <f t="shared" si="65"/>
        <v>30</v>
      </c>
      <c r="K151" s="3">
        <f t="shared" si="65"/>
        <v>2</v>
      </c>
      <c r="L151" s="3">
        <f t="shared" si="65"/>
        <v>0</v>
      </c>
      <c r="M151" s="3">
        <f t="shared" si="65"/>
        <v>0</v>
      </c>
    </row>
    <row r="152" spans="1:13" x14ac:dyDescent="0.3">
      <c r="A152" s="53" t="s">
        <v>67</v>
      </c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</row>
    <row r="153" spans="1:13" x14ac:dyDescent="0.3">
      <c r="A153" s="53" t="s">
        <v>120</v>
      </c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</row>
    <row r="154" spans="1:13" ht="28.8" x14ac:dyDescent="0.3">
      <c r="A154" s="3">
        <v>1</v>
      </c>
      <c r="B154" s="30" t="s">
        <v>135</v>
      </c>
      <c r="C154" s="3">
        <v>4</v>
      </c>
      <c r="D154" s="16">
        <v>1.5</v>
      </c>
      <c r="E154" s="3">
        <v>1.5</v>
      </c>
      <c r="F154" s="4" t="s">
        <v>103</v>
      </c>
      <c r="G154" s="3" t="s">
        <v>59</v>
      </c>
      <c r="H154" s="3">
        <f t="shared" ref="H154" si="66">I154+J154</f>
        <v>0</v>
      </c>
      <c r="I154" s="4">
        <v>0</v>
      </c>
      <c r="J154" s="4">
        <v>0</v>
      </c>
      <c r="K154" s="4">
        <v>0</v>
      </c>
      <c r="L154" s="3">
        <v>45</v>
      </c>
      <c r="M154" s="3">
        <v>0</v>
      </c>
    </row>
    <row r="155" spans="1:13" x14ac:dyDescent="0.3">
      <c r="A155" s="52" t="s">
        <v>60</v>
      </c>
      <c r="B155" s="52"/>
      <c r="C155" s="52"/>
      <c r="D155" s="10">
        <f>SUM(D154:D154)</f>
        <v>1.5</v>
      </c>
      <c r="E155" s="10">
        <f>SUM(E154:E154)</f>
        <v>1.5</v>
      </c>
      <c r="F155" s="10" t="s">
        <v>61</v>
      </c>
      <c r="G155" s="10" t="s">
        <v>61</v>
      </c>
      <c r="H155" s="10">
        <f>SUM(I155:J155)</f>
        <v>0</v>
      </c>
      <c r="I155" s="10">
        <f>SUM(I154:I154)</f>
        <v>0</v>
      </c>
      <c r="J155" s="10">
        <f>SUM(J154:J154)</f>
        <v>0</v>
      </c>
      <c r="K155" s="10">
        <f>SUM(K154:K154)</f>
        <v>0</v>
      </c>
      <c r="L155" s="10">
        <f>SUM(L154:L154)</f>
        <v>45</v>
      </c>
      <c r="M155" s="10">
        <f>SUM(M154:M154)</f>
        <v>0</v>
      </c>
    </row>
    <row r="156" spans="1:13" x14ac:dyDescent="0.3">
      <c r="A156" s="51" t="s">
        <v>62</v>
      </c>
      <c r="B156" s="51"/>
      <c r="C156" s="51"/>
      <c r="D156" s="3" t="s">
        <v>61</v>
      </c>
      <c r="E156" s="3">
        <f>E155</f>
        <v>1.5</v>
      </c>
      <c r="F156" s="3" t="s">
        <v>61</v>
      </c>
      <c r="G156" s="3" t="s">
        <v>61</v>
      </c>
      <c r="H156" s="22">
        <f t="shared" ref="H156:H157" si="67">SUM(I156:J156)</f>
        <v>0</v>
      </c>
      <c r="I156" s="3">
        <v>0</v>
      </c>
      <c r="J156" s="25">
        <f>SUMPRODUCT(ROUND(IF(IF(J154&gt;0,E154/(J154/H154*D154),0)*J154&gt;J154,J154,IF(J154&gt;0,E154/(J154/H154*D154),0)*J154),0))</f>
        <v>0</v>
      </c>
      <c r="K156" s="25">
        <f>SUMPRODUCT(ROUND(IF(K154&gt;0,E154/D154,0)*K154,0))</f>
        <v>0</v>
      </c>
      <c r="L156" s="3">
        <f>SUMIF($E154:$E154,"&gt;0",L154:L154)</f>
        <v>45</v>
      </c>
      <c r="M156" s="3">
        <f>SUMIF($E154:$E154,"&gt;0",M154:M154)</f>
        <v>0</v>
      </c>
    </row>
    <row r="157" spans="1:13" x14ac:dyDescent="0.3">
      <c r="A157" s="51" t="s">
        <v>63</v>
      </c>
      <c r="B157" s="51"/>
      <c r="C157" s="51"/>
      <c r="D157" s="3">
        <f>SUMIF(G154:G154,"f",D154:D154)</f>
        <v>0</v>
      </c>
      <c r="E157" s="3">
        <f>SUMIF(G154:G154,"f",E154:E154)</f>
        <v>0</v>
      </c>
      <c r="F157" s="3" t="s">
        <v>61</v>
      </c>
      <c r="G157" s="3" t="s">
        <v>61</v>
      </c>
      <c r="H157" s="3">
        <f t="shared" si="67"/>
        <v>0</v>
      </c>
      <c r="I157" s="3">
        <f>SUMIF($G154:$G154,"f",I154:I154)</f>
        <v>0</v>
      </c>
      <c r="J157" s="3">
        <f>SUMIF($G154:$G154,"f",J154:J154)</f>
        <v>0</v>
      </c>
      <c r="K157" s="3">
        <f>SUMIF($G154:$G154,"f",K154:K154)</f>
        <v>0</v>
      </c>
      <c r="L157" s="3">
        <f>SUMIF($G154:$G154,"f",L154:L154)</f>
        <v>0</v>
      </c>
      <c r="M157" s="3">
        <f>SUMIF($G154:$G154,"f",M154:M154)</f>
        <v>0</v>
      </c>
    </row>
    <row r="158" spans="1:13" x14ac:dyDescent="0.3">
      <c r="A158" s="53" t="s">
        <v>119</v>
      </c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</row>
    <row r="159" spans="1:13" ht="28.8" x14ac:dyDescent="0.3">
      <c r="A159" s="3">
        <v>1</v>
      </c>
      <c r="B159" s="34" t="s">
        <v>139</v>
      </c>
      <c r="C159" s="3">
        <v>4</v>
      </c>
      <c r="D159" s="16">
        <v>1</v>
      </c>
      <c r="E159" s="3">
        <v>1</v>
      </c>
      <c r="F159" s="4" t="s">
        <v>103</v>
      </c>
      <c r="G159" s="3" t="s">
        <v>59</v>
      </c>
      <c r="H159" s="3">
        <f t="shared" ref="H159" si="68">I159+J159</f>
        <v>0</v>
      </c>
      <c r="I159" s="4">
        <v>0</v>
      </c>
      <c r="J159" s="4">
        <v>0</v>
      </c>
      <c r="K159" s="4">
        <v>0</v>
      </c>
      <c r="L159" s="3">
        <v>30</v>
      </c>
      <c r="M159" s="3">
        <v>0</v>
      </c>
    </row>
    <row r="160" spans="1:13" x14ac:dyDescent="0.3">
      <c r="A160" s="52" t="s">
        <v>60</v>
      </c>
      <c r="B160" s="52"/>
      <c r="C160" s="52"/>
      <c r="D160" s="10">
        <f>SUM(D159:D159)</f>
        <v>1</v>
      </c>
      <c r="E160" s="10">
        <f>SUM(E159:E159)</f>
        <v>1</v>
      </c>
      <c r="F160" s="10" t="s">
        <v>61</v>
      </c>
      <c r="G160" s="10" t="s">
        <v>61</v>
      </c>
      <c r="H160" s="10">
        <f>SUM(I160:J160)</f>
        <v>0</v>
      </c>
      <c r="I160" s="10">
        <f>SUM(I159:I159)</f>
        <v>0</v>
      </c>
      <c r="J160" s="10">
        <f>SUM(J159:J159)</f>
        <v>0</v>
      </c>
      <c r="K160" s="10">
        <f>SUM(K159:K159)</f>
        <v>0</v>
      </c>
      <c r="L160" s="10">
        <f>SUM(L159:L159)</f>
        <v>30</v>
      </c>
      <c r="M160" s="10">
        <f>SUM(M159:M159)</f>
        <v>0</v>
      </c>
    </row>
    <row r="161" spans="1:13" x14ac:dyDescent="0.3">
      <c r="A161" s="51" t="s">
        <v>62</v>
      </c>
      <c r="B161" s="51"/>
      <c r="C161" s="51"/>
      <c r="D161" s="3" t="s">
        <v>61</v>
      </c>
      <c r="E161" s="3">
        <f>E160</f>
        <v>1</v>
      </c>
      <c r="F161" s="3" t="s">
        <v>61</v>
      </c>
      <c r="G161" s="3" t="s">
        <v>61</v>
      </c>
      <c r="H161" s="22">
        <f t="shared" ref="H161:H162" si="69">SUM(I161:J161)</f>
        <v>0</v>
      </c>
      <c r="I161" s="3">
        <v>0</v>
      </c>
      <c r="J161" s="25">
        <f>SUMPRODUCT(ROUND(IF(IF(J159&gt;0,E159/(J159/H159*D159),0)*J159&gt;J159,J159,IF(J159&gt;0,E159/(J159/H159*D159),0)*J159),0))</f>
        <v>0</v>
      </c>
      <c r="K161" s="25">
        <f>SUMPRODUCT(ROUND(IF(K159&gt;0,E159/D159,0)*K159,0))</f>
        <v>0</v>
      </c>
      <c r="L161" s="3">
        <f>SUMIF($E159:$E159,"&gt;0",L159:L159)</f>
        <v>30</v>
      </c>
      <c r="M161" s="3">
        <f>SUMIF($E159:$E159,"&gt;0",M159:M159)</f>
        <v>0</v>
      </c>
    </row>
    <row r="162" spans="1:13" x14ac:dyDescent="0.3">
      <c r="A162" s="51" t="s">
        <v>63</v>
      </c>
      <c r="B162" s="51"/>
      <c r="C162" s="51"/>
      <c r="D162" s="3">
        <f>SUMIF(G159:G159,"f",D159:D159)</f>
        <v>0</v>
      </c>
      <c r="E162" s="3">
        <f>SUMIF(G159:G159,"f",E159:E159)</f>
        <v>0</v>
      </c>
      <c r="F162" s="3" t="s">
        <v>61</v>
      </c>
      <c r="G162" s="3" t="s">
        <v>61</v>
      </c>
      <c r="H162" s="3">
        <f t="shared" si="69"/>
        <v>0</v>
      </c>
      <c r="I162" s="3">
        <f>SUMIF($G159:$G159,"f",I159:I159)</f>
        <v>0</v>
      </c>
      <c r="J162" s="3">
        <f>SUMIF($G159:$G159,"f",J159:J159)</f>
        <v>0</v>
      </c>
      <c r="K162" s="3">
        <f>SUMIF($G159:$G159,"f",K159:K159)</f>
        <v>0</v>
      </c>
      <c r="L162" s="3">
        <f>SUMIF($G159:$G159,"f",L159:L159)</f>
        <v>0</v>
      </c>
      <c r="M162" s="3">
        <f>SUMIF($G159:$G159,"f",M159:M159)</f>
        <v>0</v>
      </c>
    </row>
    <row r="163" spans="1:13" x14ac:dyDescent="0.3">
      <c r="A163" s="52" t="s">
        <v>125</v>
      </c>
      <c r="B163" s="52"/>
      <c r="C163" s="52"/>
      <c r="D163" s="10">
        <f>D144+D149+D155+D160</f>
        <v>30</v>
      </c>
      <c r="E163" s="10">
        <f>E144+E149+E155+E160</f>
        <v>18</v>
      </c>
      <c r="F163" s="10" t="s">
        <v>61</v>
      </c>
      <c r="G163" s="10" t="s">
        <v>61</v>
      </c>
      <c r="H163" s="10">
        <f t="shared" ref="H163:M163" si="70">H144+H149+H155+H160</f>
        <v>105</v>
      </c>
      <c r="I163" s="10">
        <f t="shared" si="70"/>
        <v>30</v>
      </c>
      <c r="J163" s="10">
        <f t="shared" si="70"/>
        <v>75</v>
      </c>
      <c r="K163" s="10">
        <f t="shared" si="70"/>
        <v>6</v>
      </c>
      <c r="L163" s="10">
        <f t="shared" si="70"/>
        <v>75</v>
      </c>
      <c r="M163" s="10">
        <f t="shared" si="70"/>
        <v>200</v>
      </c>
    </row>
    <row r="164" spans="1:13" x14ac:dyDescent="0.3">
      <c r="A164" s="52" t="s">
        <v>124</v>
      </c>
      <c r="B164" s="52"/>
      <c r="C164" s="52"/>
      <c r="D164" s="10">
        <f>D134+D163</f>
        <v>60</v>
      </c>
      <c r="E164" s="10">
        <f>E134+E163</f>
        <v>33.5</v>
      </c>
      <c r="F164" s="10" t="s">
        <v>61</v>
      </c>
      <c r="G164" s="10" t="s">
        <v>61</v>
      </c>
      <c r="H164" s="10">
        <f>H134+H163</f>
        <v>510</v>
      </c>
      <c r="I164" s="10">
        <f t="shared" ref="I164:M164" si="71">I134+I163</f>
        <v>195</v>
      </c>
      <c r="J164" s="10">
        <f t="shared" si="71"/>
        <v>315</v>
      </c>
      <c r="K164" s="10">
        <f t="shared" si="71"/>
        <v>30</v>
      </c>
      <c r="L164" s="10">
        <f t="shared" si="71"/>
        <v>75</v>
      </c>
      <c r="M164" s="10">
        <f t="shared" si="71"/>
        <v>200</v>
      </c>
    </row>
    <row r="165" spans="1:13" x14ac:dyDescent="0.3">
      <c r="A165" s="7"/>
      <c r="B165" s="7"/>
      <c r="C165" s="7"/>
      <c r="D165" s="18"/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1:13" s="6" customFormat="1" x14ac:dyDescent="0.3"/>
    <row r="167" spans="1:13" x14ac:dyDescent="0.3">
      <c r="A167" s="10" t="s">
        <v>45</v>
      </c>
      <c r="B167" s="23" t="s">
        <v>106</v>
      </c>
    </row>
    <row r="168" spans="1:13" x14ac:dyDescent="0.3">
      <c r="A168" s="10" t="s">
        <v>154</v>
      </c>
      <c r="B168" s="35" t="s">
        <v>4</v>
      </c>
    </row>
    <row r="169" spans="1:13" x14ac:dyDescent="0.3">
      <c r="A169" s="3">
        <v>1</v>
      </c>
      <c r="B169" s="26" t="s">
        <v>22</v>
      </c>
    </row>
    <row r="170" spans="1:13" x14ac:dyDescent="0.3">
      <c r="A170" s="3">
        <v>2</v>
      </c>
      <c r="B170" s="26" t="s">
        <v>30</v>
      </c>
    </row>
    <row r="171" spans="1:13" x14ac:dyDescent="0.3">
      <c r="A171" s="10" t="s">
        <v>155</v>
      </c>
      <c r="B171" s="36" t="s">
        <v>9</v>
      </c>
    </row>
    <row r="172" spans="1:13" x14ac:dyDescent="0.3">
      <c r="A172" s="3">
        <v>1</v>
      </c>
      <c r="B172" s="26" t="s">
        <v>32</v>
      </c>
    </row>
    <row r="173" spans="1:13" x14ac:dyDescent="0.3">
      <c r="A173" s="3">
        <v>2</v>
      </c>
      <c r="B173" s="26" t="s">
        <v>24</v>
      </c>
    </row>
    <row r="174" spans="1:13" x14ac:dyDescent="0.3">
      <c r="A174" s="10" t="s">
        <v>156</v>
      </c>
      <c r="B174" s="35" t="s">
        <v>13</v>
      </c>
    </row>
    <row r="175" spans="1:13" x14ac:dyDescent="0.3">
      <c r="A175" s="3">
        <v>1</v>
      </c>
      <c r="B175" s="26" t="s">
        <v>162</v>
      </c>
    </row>
    <row r="176" spans="1:13" x14ac:dyDescent="0.3">
      <c r="A176" s="3">
        <v>2</v>
      </c>
      <c r="B176" s="26" t="s">
        <v>15</v>
      </c>
    </row>
    <row r="177" spans="1:2" x14ac:dyDescent="0.3">
      <c r="A177" s="3">
        <v>3</v>
      </c>
      <c r="B177" s="26" t="s">
        <v>14</v>
      </c>
    </row>
    <row r="178" spans="1:2" x14ac:dyDescent="0.3">
      <c r="A178" s="10" t="s">
        <v>157</v>
      </c>
      <c r="B178" s="37" t="s">
        <v>16</v>
      </c>
    </row>
    <row r="179" spans="1:2" x14ac:dyDescent="0.3">
      <c r="A179" s="3">
        <v>1</v>
      </c>
      <c r="B179" s="30" t="s">
        <v>163</v>
      </c>
    </row>
    <row r="180" spans="1:2" ht="28.8" x14ac:dyDescent="0.3">
      <c r="A180" s="3">
        <v>2</v>
      </c>
      <c r="B180" s="29" t="s">
        <v>164</v>
      </c>
    </row>
  </sheetData>
  <sortState xmlns:xlrd2="http://schemas.microsoft.com/office/spreadsheetml/2017/richdata2" ref="B26:M27">
    <sortCondition ref="B26:B27"/>
  </sortState>
  <mergeCells count="139">
    <mergeCell ref="A113:C113"/>
    <mergeCell ref="F104:F105"/>
    <mergeCell ref="G104:G105"/>
    <mergeCell ref="L137:L138"/>
    <mergeCell ref="A137:A138"/>
    <mergeCell ref="B137:B138"/>
    <mergeCell ref="C137:C138"/>
    <mergeCell ref="D104:D105"/>
    <mergeCell ref="E104:E105"/>
    <mergeCell ref="A106:M106"/>
    <mergeCell ref="A107:M107"/>
    <mergeCell ref="A128:M128"/>
    <mergeCell ref="M104:M105"/>
    <mergeCell ref="M137:M138"/>
    <mergeCell ref="A112:C112"/>
    <mergeCell ref="L104:L105"/>
    <mergeCell ref="A131:C131"/>
    <mergeCell ref="A132:C132"/>
    <mergeCell ref="A114:C114"/>
    <mergeCell ref="A115:L115"/>
    <mergeCell ref="E137:E138"/>
    <mergeCell ref="F137:F138"/>
    <mergeCell ref="G137:G138"/>
    <mergeCell ref="H104:K104"/>
    <mergeCell ref="A123:M123"/>
    <mergeCell ref="A125:C125"/>
    <mergeCell ref="A126:C126"/>
    <mergeCell ref="A127:C127"/>
    <mergeCell ref="A129:M129"/>
    <mergeCell ref="A139:M139"/>
    <mergeCell ref="H137:K137"/>
    <mergeCell ref="A120:C120"/>
    <mergeCell ref="A121:C121"/>
    <mergeCell ref="A122:C122"/>
    <mergeCell ref="A163:C163"/>
    <mergeCell ref="A149:C149"/>
    <mergeCell ref="A150:C150"/>
    <mergeCell ref="D137:D138"/>
    <mergeCell ref="A162:C162"/>
    <mergeCell ref="A133:C133"/>
    <mergeCell ref="A134:C134"/>
    <mergeCell ref="A145:C145"/>
    <mergeCell ref="A146:C146"/>
    <mergeCell ref="A158:M158"/>
    <mergeCell ref="A147:M147"/>
    <mergeCell ref="A152:M152"/>
    <mergeCell ref="A151:C151"/>
    <mergeCell ref="A160:C160"/>
    <mergeCell ref="A161:C161"/>
    <mergeCell ref="A153:M153"/>
    <mergeCell ref="A155:C155"/>
    <mergeCell ref="A156:C156"/>
    <mergeCell ref="A157:C157"/>
    <mergeCell ref="A140:M140"/>
    <mergeCell ref="A144:C144"/>
    <mergeCell ref="A24:C24"/>
    <mergeCell ref="A28:C28"/>
    <mergeCell ref="A29:C29"/>
    <mergeCell ref="A50:C50"/>
    <mergeCell ref="A51:C51"/>
    <mergeCell ref="A39:C39"/>
    <mergeCell ref="A40:C40"/>
    <mergeCell ref="A41:C41"/>
    <mergeCell ref="A25:M25"/>
    <mergeCell ref="A31:M31"/>
    <mergeCell ref="A37:M37"/>
    <mergeCell ref="A47:M47"/>
    <mergeCell ref="A30:C30"/>
    <mergeCell ref="A34:C34"/>
    <mergeCell ref="A35:C35"/>
    <mergeCell ref="A36:C36"/>
    <mergeCell ref="A42:M42"/>
    <mergeCell ref="A44:C44"/>
    <mergeCell ref="A45:C45"/>
    <mergeCell ref="A46:C46"/>
    <mergeCell ref="A48:M48"/>
    <mergeCell ref="A19:M19"/>
    <mergeCell ref="A20:M20"/>
    <mergeCell ref="A22:C22"/>
    <mergeCell ref="A23:C23"/>
    <mergeCell ref="A1:M1"/>
    <mergeCell ref="A2:M2"/>
    <mergeCell ref="A5:M5"/>
    <mergeCell ref="A6:M6"/>
    <mergeCell ref="A7:M7"/>
    <mergeCell ref="F17:F18"/>
    <mergeCell ref="G17:G18"/>
    <mergeCell ref="L17:L18"/>
    <mergeCell ref="A17:A18"/>
    <mergeCell ref="B17:B18"/>
    <mergeCell ref="C17:C18"/>
    <mergeCell ref="D17:D18"/>
    <mergeCell ref="E17:E18"/>
    <mergeCell ref="M17:M18"/>
    <mergeCell ref="H17:K17"/>
    <mergeCell ref="A164:C164"/>
    <mergeCell ref="A55:C55"/>
    <mergeCell ref="A56:C56"/>
    <mergeCell ref="A57:C57"/>
    <mergeCell ref="A88:M88"/>
    <mergeCell ref="A90:C90"/>
    <mergeCell ref="A91:C91"/>
    <mergeCell ref="A92:C92"/>
    <mergeCell ref="A94:M94"/>
    <mergeCell ref="A64:C64"/>
    <mergeCell ref="H69:K69"/>
    <mergeCell ref="A85:C85"/>
    <mergeCell ref="A86:C86"/>
    <mergeCell ref="A87:C87"/>
    <mergeCell ref="A97:C97"/>
    <mergeCell ref="A98:C98"/>
    <mergeCell ref="A99:C99"/>
    <mergeCell ref="A77:C77"/>
    <mergeCell ref="E69:E70"/>
    <mergeCell ref="F69:F70"/>
    <mergeCell ref="G69:G70"/>
    <mergeCell ref="A72:M72"/>
    <mergeCell ref="A80:M80"/>
    <mergeCell ref="A93:M93"/>
    <mergeCell ref="A52:C52"/>
    <mergeCell ref="A63:C63"/>
    <mergeCell ref="A58:M58"/>
    <mergeCell ref="A53:M53"/>
    <mergeCell ref="A100:C100"/>
    <mergeCell ref="A104:A105"/>
    <mergeCell ref="B104:B105"/>
    <mergeCell ref="C104:C105"/>
    <mergeCell ref="L69:L70"/>
    <mergeCell ref="A78:C78"/>
    <mergeCell ref="A79:C79"/>
    <mergeCell ref="A101:C101"/>
    <mergeCell ref="M69:M70"/>
    <mergeCell ref="A65:C65"/>
    <mergeCell ref="A66:C66"/>
    <mergeCell ref="A69:A70"/>
    <mergeCell ref="B69:B70"/>
    <mergeCell ref="C69:C70"/>
    <mergeCell ref="D69:D70"/>
    <mergeCell ref="A71:M7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AEF2-9646-4475-8341-197DDA815B57}">
  <dimension ref="A1:X110"/>
  <sheetViews>
    <sheetView zoomScaleNormal="100" workbookViewId="0">
      <selection activeCell="C118" sqref="C118"/>
    </sheetView>
  </sheetViews>
  <sheetFormatPr defaultRowHeight="14.4" x14ac:dyDescent="0.3"/>
  <cols>
    <col min="1" max="1" width="5.77734375" style="5" customWidth="1"/>
    <col min="2" max="2" width="46.77734375" style="5" customWidth="1"/>
    <col min="3" max="4" width="7.77734375" style="5" customWidth="1"/>
    <col min="5" max="5" width="7.77734375" style="6" customWidth="1"/>
    <col min="6" max="8" width="7.77734375" style="5" customWidth="1"/>
    <col min="9" max="11" width="7.77734375" style="6" customWidth="1"/>
    <col min="12" max="13" width="7.77734375" style="5" customWidth="1"/>
    <col min="14" max="16384" width="8.88671875" style="5"/>
  </cols>
  <sheetData>
    <row r="1" spans="1:13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x14ac:dyDescent="0.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5" spans="1:13" x14ac:dyDescent="0.3">
      <c r="A5" s="62" t="s">
        <v>44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x14ac:dyDescent="0.3">
      <c r="A6" s="62" t="s">
        <v>113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x14ac:dyDescent="0.3">
      <c r="A7" s="62" t="s">
        <v>116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9" spans="1:13" x14ac:dyDescent="0.3">
      <c r="A9" s="7" t="s">
        <v>153</v>
      </c>
    </row>
    <row r="10" spans="1:13" x14ac:dyDescent="0.3">
      <c r="A10" s="7" t="s">
        <v>148</v>
      </c>
    </row>
    <row r="11" spans="1:13" x14ac:dyDescent="0.3">
      <c r="A11" s="7" t="s">
        <v>149</v>
      </c>
    </row>
    <row r="12" spans="1:13" x14ac:dyDescent="0.3">
      <c r="A12" s="7" t="s">
        <v>150</v>
      </c>
    </row>
    <row r="13" spans="1:13" x14ac:dyDescent="0.3">
      <c r="A13" s="7" t="s">
        <v>151</v>
      </c>
    </row>
    <row r="14" spans="1:13" x14ac:dyDescent="0.3">
      <c r="A14" s="7" t="s">
        <v>152</v>
      </c>
    </row>
    <row r="16" spans="1:13" x14ac:dyDescent="0.3">
      <c r="A16" s="7"/>
    </row>
    <row r="17" spans="1:13" s="7" customFormat="1" ht="72" customHeight="1" x14ac:dyDescent="0.3">
      <c r="A17" s="65" t="s">
        <v>45</v>
      </c>
      <c r="B17" s="65" t="s">
        <v>46</v>
      </c>
      <c r="C17" s="57" t="s">
        <v>47</v>
      </c>
      <c r="D17" s="57" t="s">
        <v>48</v>
      </c>
      <c r="E17" s="63" t="s">
        <v>49</v>
      </c>
      <c r="F17" s="57" t="s">
        <v>50</v>
      </c>
      <c r="G17" s="63" t="s">
        <v>51</v>
      </c>
      <c r="H17" s="67" t="s">
        <v>52</v>
      </c>
      <c r="I17" s="68"/>
      <c r="J17" s="68"/>
      <c r="K17" s="69"/>
      <c r="L17" s="57" t="s">
        <v>140</v>
      </c>
      <c r="M17" s="57" t="s">
        <v>21</v>
      </c>
    </row>
    <row r="18" spans="1:13" s="7" customFormat="1" ht="72" customHeight="1" x14ac:dyDescent="0.3">
      <c r="A18" s="66"/>
      <c r="B18" s="66"/>
      <c r="C18" s="58"/>
      <c r="D18" s="58"/>
      <c r="E18" s="64"/>
      <c r="F18" s="58"/>
      <c r="G18" s="64"/>
      <c r="H18" s="19" t="s">
        <v>53</v>
      </c>
      <c r="I18" s="20" t="s">
        <v>54</v>
      </c>
      <c r="J18" s="20" t="s">
        <v>55</v>
      </c>
      <c r="K18" s="20" t="s">
        <v>101</v>
      </c>
      <c r="L18" s="58"/>
      <c r="M18" s="58"/>
    </row>
    <row r="19" spans="1:13" x14ac:dyDescent="0.3">
      <c r="A19" s="73" t="s">
        <v>56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3" x14ac:dyDescent="0.3">
      <c r="A20" s="73" t="s">
        <v>57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x14ac:dyDescent="0.3">
      <c r="A21" s="3">
        <v>1</v>
      </c>
      <c r="B21" s="24" t="s">
        <v>117</v>
      </c>
      <c r="C21" s="4">
        <v>1</v>
      </c>
      <c r="D21" s="4">
        <v>2</v>
      </c>
      <c r="E21" s="3">
        <v>2</v>
      </c>
      <c r="F21" s="4" t="s">
        <v>103</v>
      </c>
      <c r="G21" s="3" t="s">
        <v>58</v>
      </c>
      <c r="H21" s="3">
        <f t="shared" ref="H21" si="0">I21+J21</f>
        <v>30</v>
      </c>
      <c r="I21" s="4">
        <v>0</v>
      </c>
      <c r="J21" s="4">
        <v>30</v>
      </c>
      <c r="K21" s="4">
        <v>1</v>
      </c>
      <c r="L21" s="3">
        <v>0</v>
      </c>
      <c r="M21" s="3">
        <v>0</v>
      </c>
    </row>
    <row r="22" spans="1:13" x14ac:dyDescent="0.3">
      <c r="A22" s="52" t="s">
        <v>60</v>
      </c>
      <c r="B22" s="52"/>
      <c r="C22" s="52"/>
      <c r="D22" s="10">
        <f>SUM(D21)</f>
        <v>2</v>
      </c>
      <c r="E22" s="10">
        <f>SUM(E21)</f>
        <v>2</v>
      </c>
      <c r="F22" s="10" t="s">
        <v>61</v>
      </c>
      <c r="G22" s="10" t="s">
        <v>61</v>
      </c>
      <c r="H22" s="10">
        <f>SUM(I22:J22)</f>
        <v>30</v>
      </c>
      <c r="I22" s="10">
        <f t="shared" ref="I22:M22" si="1">SUM(I20:I21)</f>
        <v>0</v>
      </c>
      <c r="J22" s="10">
        <f>SUM(J21)</f>
        <v>30</v>
      </c>
      <c r="K22" s="10">
        <f>SUM(K21)</f>
        <v>1</v>
      </c>
      <c r="L22" s="10">
        <f t="shared" si="1"/>
        <v>0</v>
      </c>
      <c r="M22" s="10">
        <f t="shared" si="1"/>
        <v>0</v>
      </c>
    </row>
    <row r="23" spans="1:13" x14ac:dyDescent="0.3">
      <c r="A23" s="51" t="s">
        <v>62</v>
      </c>
      <c r="B23" s="51"/>
      <c r="C23" s="51"/>
      <c r="D23" s="6" t="s">
        <v>61</v>
      </c>
      <c r="E23" s="3">
        <f>E22</f>
        <v>2</v>
      </c>
      <c r="F23" s="3" t="s">
        <v>61</v>
      </c>
      <c r="G23" s="3" t="s">
        <v>61</v>
      </c>
      <c r="H23" s="22">
        <f t="shared" ref="H23:H24" si="2">SUM(I23:J23)</f>
        <v>30</v>
      </c>
      <c r="I23" s="3">
        <v>0</v>
      </c>
      <c r="J23" s="22">
        <f>'Plan studiów NMiI semestry'!J23</f>
        <v>30</v>
      </c>
      <c r="K23" s="22">
        <f>'Plan studiów NMiI semestry'!K23</f>
        <v>1</v>
      </c>
      <c r="L23" s="3">
        <f t="shared" ref="L23" si="3">SUMIF($E21,"&gt;0",L21)</f>
        <v>0</v>
      </c>
      <c r="M23" s="3">
        <f>SUMIF($E21,"&gt;0",M21)</f>
        <v>0</v>
      </c>
    </row>
    <row r="24" spans="1:13" x14ac:dyDescent="0.3">
      <c r="A24" s="78" t="s">
        <v>63</v>
      </c>
      <c r="B24" s="78"/>
      <c r="C24" s="78"/>
      <c r="D24" s="2">
        <f>SUMIF(G21,"f",D21)</f>
        <v>2</v>
      </c>
      <c r="E24" s="2">
        <f>SUMIF(G21,"f",E21)</f>
        <v>2</v>
      </c>
      <c r="F24" s="2" t="s">
        <v>61</v>
      </c>
      <c r="G24" s="2" t="s">
        <v>61</v>
      </c>
      <c r="H24" s="2">
        <f t="shared" si="2"/>
        <v>30</v>
      </c>
      <c r="I24" s="2">
        <f>SUMIF($G21,"f",I21)</f>
        <v>0</v>
      </c>
      <c r="J24" s="2">
        <f t="shared" ref="J24:M24" si="4">SUMIF($G21,"f",J21)</f>
        <v>30</v>
      </c>
      <c r="K24" s="2">
        <f t="shared" si="4"/>
        <v>1</v>
      </c>
      <c r="L24" s="2">
        <f t="shared" si="4"/>
        <v>0</v>
      </c>
      <c r="M24" s="2">
        <f t="shared" si="4"/>
        <v>0</v>
      </c>
    </row>
    <row r="25" spans="1:13" x14ac:dyDescent="0.3">
      <c r="A25" s="73" t="s">
        <v>64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1:13" x14ac:dyDescent="0.3">
      <c r="A26" s="3">
        <v>1</v>
      </c>
      <c r="B26" s="24" t="s">
        <v>26</v>
      </c>
      <c r="C26" s="3">
        <v>1</v>
      </c>
      <c r="D26" s="4">
        <v>4.5</v>
      </c>
      <c r="E26" s="3">
        <v>1</v>
      </c>
      <c r="F26" s="8" t="s">
        <v>104</v>
      </c>
      <c r="G26" s="3" t="s">
        <v>59</v>
      </c>
      <c r="H26" s="3">
        <f>I26+J26</f>
        <v>60</v>
      </c>
      <c r="I26" s="3">
        <v>30</v>
      </c>
      <c r="J26" s="3">
        <v>30</v>
      </c>
      <c r="K26" s="3">
        <v>4</v>
      </c>
      <c r="L26" s="3">
        <v>0</v>
      </c>
      <c r="M26" s="3">
        <v>0</v>
      </c>
    </row>
    <row r="27" spans="1:13" x14ac:dyDescent="0.3">
      <c r="A27" s="3">
        <v>2</v>
      </c>
      <c r="B27" s="24" t="s">
        <v>25</v>
      </c>
      <c r="C27" s="3">
        <v>1</v>
      </c>
      <c r="D27" s="8">
        <v>5</v>
      </c>
      <c r="E27" s="3">
        <v>1.5</v>
      </c>
      <c r="F27" s="8" t="s">
        <v>104</v>
      </c>
      <c r="G27" s="3" t="s">
        <v>59</v>
      </c>
      <c r="H27" s="3">
        <f>I27+J27</f>
        <v>75</v>
      </c>
      <c r="I27" s="3">
        <v>30</v>
      </c>
      <c r="J27" s="3">
        <v>45</v>
      </c>
      <c r="K27" s="3">
        <v>4</v>
      </c>
      <c r="L27" s="3">
        <v>0</v>
      </c>
      <c r="M27" s="3">
        <v>0</v>
      </c>
    </row>
    <row r="28" spans="1:13" x14ac:dyDescent="0.3">
      <c r="A28" s="52" t="s">
        <v>60</v>
      </c>
      <c r="B28" s="52"/>
      <c r="C28" s="52"/>
      <c r="D28" s="10">
        <f>SUM(D26:D27)</f>
        <v>9.5</v>
      </c>
      <c r="E28" s="10">
        <f>SUM(E26:E27)</f>
        <v>2.5</v>
      </c>
      <c r="F28" s="10" t="s">
        <v>61</v>
      </c>
      <c r="G28" s="10" t="s">
        <v>61</v>
      </c>
      <c r="H28" s="10">
        <f>SUM(I28:J28)</f>
        <v>135</v>
      </c>
      <c r="I28" s="10">
        <f t="shared" ref="I28:M28" si="5">SUM(I26:I27)</f>
        <v>60</v>
      </c>
      <c r="J28" s="10">
        <f t="shared" si="5"/>
        <v>75</v>
      </c>
      <c r="K28" s="10">
        <f t="shared" si="5"/>
        <v>8</v>
      </c>
      <c r="L28" s="10">
        <f t="shared" si="5"/>
        <v>0</v>
      </c>
      <c r="M28" s="10">
        <f t="shared" si="5"/>
        <v>0</v>
      </c>
    </row>
    <row r="29" spans="1:13" x14ac:dyDescent="0.3">
      <c r="A29" s="51" t="s">
        <v>62</v>
      </c>
      <c r="B29" s="51"/>
      <c r="C29" s="51"/>
      <c r="D29" s="6" t="s">
        <v>61</v>
      </c>
      <c r="E29" s="3">
        <f>E28</f>
        <v>2.5</v>
      </c>
      <c r="F29" s="3" t="s">
        <v>61</v>
      </c>
      <c r="G29" s="3" t="s">
        <v>61</v>
      </c>
      <c r="H29" s="22">
        <f t="shared" ref="H29:H30" si="6">SUM(I29:J29)</f>
        <v>36</v>
      </c>
      <c r="I29" s="3">
        <v>0</v>
      </c>
      <c r="J29" s="22">
        <f>'Plan studiów NMiI semestry'!J29</f>
        <v>36</v>
      </c>
      <c r="K29" s="22">
        <f>'Plan studiów NMiI semestry'!K29</f>
        <v>2</v>
      </c>
      <c r="L29" s="3">
        <f t="shared" ref="L29:M29" si="7">SUMIF($E26:$E27,"&gt;0",L26:L27)</f>
        <v>0</v>
      </c>
      <c r="M29" s="3">
        <f t="shared" si="7"/>
        <v>0</v>
      </c>
    </row>
    <row r="30" spans="1:13" x14ac:dyDescent="0.3">
      <c r="A30" s="78" t="s">
        <v>63</v>
      </c>
      <c r="B30" s="78"/>
      <c r="C30" s="78"/>
      <c r="D30" s="2">
        <f>SUMIF(G26:G27,"f",D26:D27)</f>
        <v>0</v>
      </c>
      <c r="E30" s="2">
        <f>SUMIF(G26:G27,"f",E26:E27)</f>
        <v>0</v>
      </c>
      <c r="F30" s="2" t="s">
        <v>61</v>
      </c>
      <c r="G30" s="2" t="s">
        <v>61</v>
      </c>
      <c r="H30" s="2">
        <f t="shared" si="6"/>
        <v>0</v>
      </c>
      <c r="I30" s="2">
        <f t="shared" ref="I30:J30" si="8">SUMIF($G26:$G27,"f",I26:I27)</f>
        <v>0</v>
      </c>
      <c r="J30" s="2">
        <f t="shared" si="8"/>
        <v>0</v>
      </c>
      <c r="K30" s="2">
        <f>SUMIF($G26:$G27,"f",K26:K27)</f>
        <v>0</v>
      </c>
      <c r="L30" s="2">
        <f t="shared" ref="L30:M30" si="9">SUMIF($G26:$G27,"f",L26:L27)</f>
        <v>0</v>
      </c>
      <c r="M30" s="2">
        <f t="shared" si="9"/>
        <v>0</v>
      </c>
    </row>
    <row r="31" spans="1:13" x14ac:dyDescent="0.3">
      <c r="A31" s="73" t="s">
        <v>65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1:13" x14ac:dyDescent="0.3">
      <c r="A32" s="3">
        <v>1</v>
      </c>
      <c r="B32" s="38" t="s">
        <v>146</v>
      </c>
      <c r="C32" s="3">
        <v>1</v>
      </c>
      <c r="D32" s="1">
        <v>2</v>
      </c>
      <c r="E32" s="3">
        <v>0</v>
      </c>
      <c r="F32" s="4" t="s">
        <v>103</v>
      </c>
      <c r="G32" s="3" t="s">
        <v>59</v>
      </c>
      <c r="H32" s="3">
        <f>I32+J32</f>
        <v>30</v>
      </c>
      <c r="I32" s="4">
        <v>30</v>
      </c>
      <c r="J32" s="4">
        <v>0</v>
      </c>
      <c r="K32" s="4">
        <v>2</v>
      </c>
      <c r="L32" s="3">
        <v>0</v>
      </c>
      <c r="M32" s="3">
        <v>0</v>
      </c>
    </row>
    <row r="33" spans="1:13" x14ac:dyDescent="0.3">
      <c r="A33" s="3">
        <v>2</v>
      </c>
      <c r="B33" s="26" t="s">
        <v>42</v>
      </c>
      <c r="C33" s="8">
        <v>1</v>
      </c>
      <c r="D33" s="8">
        <v>4.5</v>
      </c>
      <c r="E33" s="3">
        <v>3</v>
      </c>
      <c r="F33" s="4" t="s">
        <v>103</v>
      </c>
      <c r="G33" s="4" t="s">
        <v>59</v>
      </c>
      <c r="H33" s="4">
        <f t="shared" ref="H33" si="10">I33+J33</f>
        <v>60</v>
      </c>
      <c r="I33" s="4">
        <v>15</v>
      </c>
      <c r="J33" s="4">
        <v>45</v>
      </c>
      <c r="K33" s="4">
        <v>2</v>
      </c>
      <c r="L33" s="3">
        <v>0</v>
      </c>
      <c r="M33" s="3">
        <v>0</v>
      </c>
    </row>
    <row r="34" spans="1:13" x14ac:dyDescent="0.3">
      <c r="A34" s="3">
        <v>3</v>
      </c>
      <c r="B34" s="38" t="s">
        <v>145</v>
      </c>
      <c r="C34" s="3">
        <v>2</v>
      </c>
      <c r="D34" s="1">
        <v>2</v>
      </c>
      <c r="E34" s="3">
        <v>0</v>
      </c>
      <c r="F34" s="4" t="s">
        <v>103</v>
      </c>
      <c r="G34" s="3" t="s">
        <v>59</v>
      </c>
      <c r="H34" s="3">
        <f t="shared" ref="H34:H35" si="11">I34+J34</f>
        <v>30</v>
      </c>
      <c r="I34" s="3">
        <v>30</v>
      </c>
      <c r="J34" s="3">
        <v>0</v>
      </c>
      <c r="K34" s="3">
        <v>2</v>
      </c>
      <c r="L34" s="3">
        <v>0</v>
      </c>
      <c r="M34" s="3">
        <v>0</v>
      </c>
    </row>
    <row r="35" spans="1:13" x14ac:dyDescent="0.3">
      <c r="A35" s="3">
        <v>4</v>
      </c>
      <c r="B35" s="26" t="s">
        <v>5</v>
      </c>
      <c r="C35" s="3">
        <v>2</v>
      </c>
      <c r="D35" s="8">
        <v>2</v>
      </c>
      <c r="E35" s="3">
        <v>2</v>
      </c>
      <c r="F35" s="4" t="s">
        <v>103</v>
      </c>
      <c r="G35" s="3" t="s">
        <v>59</v>
      </c>
      <c r="H35" s="3">
        <f t="shared" si="11"/>
        <v>30</v>
      </c>
      <c r="I35" s="3">
        <v>0</v>
      </c>
      <c r="J35" s="3">
        <v>30</v>
      </c>
      <c r="K35" s="3">
        <v>2</v>
      </c>
      <c r="L35" s="3">
        <v>0</v>
      </c>
      <c r="M35" s="3">
        <v>0</v>
      </c>
    </row>
    <row r="36" spans="1:13" x14ac:dyDescent="0.3">
      <c r="A36" s="3">
        <v>5</v>
      </c>
      <c r="B36" s="39" t="s">
        <v>6</v>
      </c>
      <c r="C36" s="3">
        <v>2</v>
      </c>
      <c r="D36" s="1">
        <v>3.5</v>
      </c>
      <c r="E36" s="3">
        <v>3.5</v>
      </c>
      <c r="F36" s="4" t="s">
        <v>103</v>
      </c>
      <c r="G36" s="3" t="s">
        <v>58</v>
      </c>
      <c r="H36" s="3">
        <f t="shared" ref="H36:H38" si="12">I36+J36</f>
        <v>45</v>
      </c>
      <c r="I36" s="3">
        <v>0</v>
      </c>
      <c r="J36" s="3">
        <v>45</v>
      </c>
      <c r="K36" s="3">
        <v>2</v>
      </c>
      <c r="L36" s="3">
        <v>0</v>
      </c>
      <c r="M36" s="3">
        <v>0</v>
      </c>
    </row>
    <row r="37" spans="1:13" x14ac:dyDescent="0.3">
      <c r="A37" s="3">
        <v>6</v>
      </c>
      <c r="B37" s="32" t="s">
        <v>8</v>
      </c>
      <c r="C37" s="8">
        <v>2</v>
      </c>
      <c r="D37" s="4">
        <v>5</v>
      </c>
      <c r="E37" s="3">
        <v>2</v>
      </c>
      <c r="F37" s="4" t="s">
        <v>104</v>
      </c>
      <c r="G37" s="4" t="s">
        <v>59</v>
      </c>
      <c r="H37" s="4">
        <f t="shared" si="12"/>
        <v>75</v>
      </c>
      <c r="I37" s="4">
        <v>45</v>
      </c>
      <c r="J37" s="4">
        <v>30</v>
      </c>
      <c r="K37" s="4">
        <v>4</v>
      </c>
      <c r="L37" s="3">
        <v>0</v>
      </c>
      <c r="M37" s="3">
        <v>0</v>
      </c>
    </row>
    <row r="38" spans="1:13" x14ac:dyDescent="0.3">
      <c r="A38" s="3">
        <v>7</v>
      </c>
      <c r="B38" s="24" t="s">
        <v>12</v>
      </c>
      <c r="C38" s="12">
        <v>3</v>
      </c>
      <c r="D38" s="8">
        <v>1</v>
      </c>
      <c r="E38" s="3">
        <v>0</v>
      </c>
      <c r="F38" s="4" t="s">
        <v>103</v>
      </c>
      <c r="G38" s="4" t="s">
        <v>59</v>
      </c>
      <c r="H38" s="4">
        <f t="shared" si="12"/>
        <v>15</v>
      </c>
      <c r="I38" s="4">
        <v>15</v>
      </c>
      <c r="J38" s="4">
        <v>0</v>
      </c>
      <c r="K38" s="4">
        <v>2</v>
      </c>
      <c r="L38" s="3">
        <v>0</v>
      </c>
      <c r="M38" s="3">
        <v>0</v>
      </c>
    </row>
    <row r="39" spans="1:13" x14ac:dyDescent="0.3">
      <c r="A39" s="3">
        <v>8</v>
      </c>
      <c r="B39" s="24" t="s">
        <v>19</v>
      </c>
      <c r="C39" s="12">
        <v>3</v>
      </c>
      <c r="D39" s="8">
        <v>4.5</v>
      </c>
      <c r="E39" s="3">
        <v>1</v>
      </c>
      <c r="F39" s="8" t="s">
        <v>104</v>
      </c>
      <c r="G39" s="4" t="s">
        <v>59</v>
      </c>
      <c r="H39" s="4">
        <f t="shared" ref="H39:H41" si="13">I39+J39</f>
        <v>60</v>
      </c>
      <c r="I39" s="13">
        <v>30</v>
      </c>
      <c r="J39" s="3">
        <v>30</v>
      </c>
      <c r="K39" s="3">
        <v>4</v>
      </c>
      <c r="L39" s="3">
        <v>0</v>
      </c>
      <c r="M39" s="3">
        <v>0</v>
      </c>
    </row>
    <row r="40" spans="1:13" x14ac:dyDescent="0.3">
      <c r="A40" s="3">
        <v>9</v>
      </c>
      <c r="B40" s="38" t="s">
        <v>147</v>
      </c>
      <c r="C40" s="3">
        <v>3</v>
      </c>
      <c r="D40" s="1">
        <v>2</v>
      </c>
      <c r="E40" s="3">
        <v>0</v>
      </c>
      <c r="F40" s="4" t="s">
        <v>103</v>
      </c>
      <c r="G40" s="3" t="s">
        <v>59</v>
      </c>
      <c r="H40" s="3">
        <f t="shared" ref="H40" si="14">I40+J40</f>
        <v>30</v>
      </c>
      <c r="I40" s="3">
        <v>30</v>
      </c>
      <c r="J40" s="3">
        <v>0</v>
      </c>
      <c r="K40" s="3">
        <v>2</v>
      </c>
      <c r="L40" s="3">
        <v>0</v>
      </c>
      <c r="M40" s="3">
        <v>0</v>
      </c>
    </row>
    <row r="41" spans="1:13" x14ac:dyDescent="0.3">
      <c r="A41" s="3">
        <v>10</v>
      </c>
      <c r="B41" s="40" t="s">
        <v>17</v>
      </c>
      <c r="C41" s="3">
        <v>3</v>
      </c>
      <c r="D41" s="1">
        <v>3.5</v>
      </c>
      <c r="E41" s="3">
        <v>3.5</v>
      </c>
      <c r="F41" s="4" t="s">
        <v>103</v>
      </c>
      <c r="G41" s="3" t="s">
        <v>58</v>
      </c>
      <c r="H41" s="3">
        <f t="shared" si="13"/>
        <v>45</v>
      </c>
      <c r="I41" s="13">
        <v>0</v>
      </c>
      <c r="J41" s="13">
        <v>45</v>
      </c>
      <c r="K41" s="13">
        <v>2</v>
      </c>
      <c r="L41" s="3">
        <v>0</v>
      </c>
      <c r="M41" s="3">
        <v>0</v>
      </c>
    </row>
    <row r="42" spans="1:13" x14ac:dyDescent="0.3">
      <c r="A42" s="3">
        <v>11</v>
      </c>
      <c r="B42" s="11" t="s">
        <v>21</v>
      </c>
      <c r="C42" s="16">
        <v>4</v>
      </c>
      <c r="D42" s="4">
        <v>20</v>
      </c>
      <c r="E42" s="3">
        <v>10</v>
      </c>
      <c r="F42" s="4" t="s">
        <v>105</v>
      </c>
      <c r="G42" s="3" t="s">
        <v>58</v>
      </c>
      <c r="H42" s="3">
        <f>I42+J42</f>
        <v>0</v>
      </c>
      <c r="I42" s="4">
        <v>0</v>
      </c>
      <c r="J42" s="4">
        <v>0</v>
      </c>
      <c r="K42" s="4">
        <v>0</v>
      </c>
      <c r="L42" s="3">
        <v>0</v>
      </c>
      <c r="M42" s="3">
        <v>200</v>
      </c>
    </row>
    <row r="43" spans="1:13" x14ac:dyDescent="0.3">
      <c r="A43" s="3">
        <v>12</v>
      </c>
      <c r="B43" s="39" t="s">
        <v>16</v>
      </c>
      <c r="C43" s="3">
        <v>4</v>
      </c>
      <c r="D43" s="4">
        <v>2</v>
      </c>
      <c r="E43" s="3">
        <v>0</v>
      </c>
      <c r="F43" s="4" t="s">
        <v>103</v>
      </c>
      <c r="G43" s="3" t="s">
        <v>58</v>
      </c>
      <c r="H43" s="3">
        <f>I43+J43</f>
        <v>30</v>
      </c>
      <c r="I43" s="8">
        <v>30</v>
      </c>
      <c r="J43" s="8">
        <v>0</v>
      </c>
      <c r="K43" s="8">
        <v>2</v>
      </c>
      <c r="L43" s="3">
        <v>0</v>
      </c>
      <c r="M43" s="3">
        <v>0</v>
      </c>
    </row>
    <row r="44" spans="1:13" x14ac:dyDescent="0.3">
      <c r="A44" s="3" t="s">
        <v>141</v>
      </c>
      <c r="B44" s="41" t="s">
        <v>163</v>
      </c>
      <c r="C44" s="3"/>
      <c r="D44" s="4"/>
      <c r="E44" s="3"/>
      <c r="F44" s="4"/>
      <c r="G44" s="3"/>
      <c r="H44" s="3"/>
      <c r="I44" s="4"/>
      <c r="J44" s="4"/>
      <c r="K44" s="4"/>
      <c r="L44" s="3"/>
      <c r="M44" s="3"/>
    </row>
    <row r="45" spans="1:13" x14ac:dyDescent="0.3">
      <c r="A45" s="3" t="s">
        <v>142</v>
      </c>
      <c r="B45" s="29" t="s">
        <v>164</v>
      </c>
      <c r="C45" s="3"/>
      <c r="D45" s="4"/>
      <c r="E45" s="3"/>
      <c r="F45" s="4"/>
      <c r="G45" s="3"/>
      <c r="H45" s="3"/>
      <c r="I45" s="8"/>
      <c r="J45" s="8"/>
      <c r="K45" s="8"/>
      <c r="L45" s="3"/>
      <c r="M45" s="3"/>
    </row>
    <row r="46" spans="1:13" x14ac:dyDescent="0.3">
      <c r="A46" s="3">
        <v>13</v>
      </c>
      <c r="B46" s="39" t="s">
        <v>20</v>
      </c>
      <c r="C46" s="3">
        <v>4</v>
      </c>
      <c r="D46" s="1">
        <v>3.5</v>
      </c>
      <c r="E46" s="3">
        <v>3.5</v>
      </c>
      <c r="F46" s="4" t="s">
        <v>103</v>
      </c>
      <c r="G46" s="3" t="s">
        <v>58</v>
      </c>
      <c r="H46" s="3">
        <f>I46+J46</f>
        <v>45</v>
      </c>
      <c r="I46" s="4">
        <v>0</v>
      </c>
      <c r="J46" s="4">
        <v>45</v>
      </c>
      <c r="K46" s="4">
        <v>2</v>
      </c>
      <c r="L46" s="3">
        <v>0</v>
      </c>
      <c r="M46" s="3">
        <v>0</v>
      </c>
    </row>
    <row r="47" spans="1:13" x14ac:dyDescent="0.3">
      <c r="A47" s="70" t="s">
        <v>60</v>
      </c>
      <c r="B47" s="71"/>
      <c r="C47" s="79"/>
      <c r="D47" s="10">
        <f>SUM(D32:D46)</f>
        <v>55.5</v>
      </c>
      <c r="E47" s="10">
        <f>SUM(E32:E46)</f>
        <v>28.5</v>
      </c>
      <c r="F47" s="10" t="s">
        <v>61</v>
      </c>
      <c r="G47" s="10" t="s">
        <v>61</v>
      </c>
      <c r="H47" s="10">
        <f>SUM(I47:J47)</f>
        <v>495</v>
      </c>
      <c r="I47" s="10">
        <f>SUM(I32:I46)</f>
        <v>225</v>
      </c>
      <c r="J47" s="10">
        <f>SUM(J32:J46)</f>
        <v>270</v>
      </c>
      <c r="K47" s="10">
        <f>SUM(K32:K46)</f>
        <v>28</v>
      </c>
      <c r="L47" s="10">
        <f>SUM(L32:L46)</f>
        <v>0</v>
      </c>
      <c r="M47" s="10">
        <f>SUM(M32:M46)</f>
        <v>200</v>
      </c>
    </row>
    <row r="48" spans="1:13" x14ac:dyDescent="0.3">
      <c r="A48" s="80" t="s">
        <v>62</v>
      </c>
      <c r="B48" s="81"/>
      <c r="C48" s="82"/>
      <c r="D48" s="6" t="s">
        <v>61</v>
      </c>
      <c r="E48" s="3">
        <f>E47</f>
        <v>28.5</v>
      </c>
      <c r="F48" s="3" t="s">
        <v>61</v>
      </c>
      <c r="G48" s="3" t="s">
        <v>61</v>
      </c>
      <c r="H48" s="22">
        <f t="shared" ref="H48" si="15">SUM(I48:J48)</f>
        <v>248</v>
      </c>
      <c r="I48" s="3">
        <v>0</v>
      </c>
      <c r="J48" s="22">
        <f>'Plan studiów NMiI semestry'!J35+'Plan studiów NMiI semestry'!J78+'Plan studiów NMiI semestry'!J113+'Plan studiów NMiI semestry'!J145</f>
        <v>248</v>
      </c>
      <c r="K48" s="22">
        <f>'Plan studiów NMiI semestry'!K35+'Plan studiów NMiI semestry'!K78+'Plan studiów NMiI semestry'!K113+'Plan studiów NMiI semestry'!K145</f>
        <v>12</v>
      </c>
      <c r="L48" s="3">
        <f>SUMIF($E32:$E46,"&gt;0",L32:L46)</f>
        <v>0</v>
      </c>
      <c r="M48" s="3">
        <f>SUMIF($E32:$E46,"&gt;0",M32:M46)</f>
        <v>200</v>
      </c>
    </row>
    <row r="49" spans="1:13" x14ac:dyDescent="0.3">
      <c r="A49" s="75" t="s">
        <v>63</v>
      </c>
      <c r="B49" s="76"/>
      <c r="C49" s="77"/>
      <c r="D49" s="2">
        <f>SUMIF(G32:G46,"f",D32:D46)</f>
        <v>32.5</v>
      </c>
      <c r="E49" s="2">
        <f>SUMIF(G32:G46,"f",E32:E46)</f>
        <v>20.5</v>
      </c>
      <c r="F49" s="2" t="s">
        <v>61</v>
      </c>
      <c r="G49" s="2" t="s">
        <v>61</v>
      </c>
      <c r="H49" s="2">
        <f t="shared" ref="H49:M49" si="16">SUMIF($G32:$G46,"f",H32:H46)</f>
        <v>165</v>
      </c>
      <c r="I49" s="2">
        <f t="shared" si="16"/>
        <v>30</v>
      </c>
      <c r="J49" s="2">
        <f t="shared" si="16"/>
        <v>135</v>
      </c>
      <c r="K49" s="2">
        <f t="shared" si="16"/>
        <v>8</v>
      </c>
      <c r="L49" s="2">
        <f t="shared" si="16"/>
        <v>0</v>
      </c>
      <c r="M49" s="2">
        <f t="shared" si="16"/>
        <v>200</v>
      </c>
    </row>
    <row r="50" spans="1:13" x14ac:dyDescent="0.3">
      <c r="A50" s="73" t="s">
        <v>66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1:13" x14ac:dyDescent="0.3">
      <c r="A51" s="3">
        <v>1</v>
      </c>
      <c r="B51" s="28" t="s">
        <v>39</v>
      </c>
      <c r="C51" s="3">
        <v>1</v>
      </c>
      <c r="D51" s="8">
        <v>3</v>
      </c>
      <c r="E51" s="3">
        <v>2</v>
      </c>
      <c r="F51" s="4" t="s">
        <v>103</v>
      </c>
      <c r="G51" s="3" t="s">
        <v>58</v>
      </c>
      <c r="H51" s="3">
        <f>I51+J51</f>
        <v>45</v>
      </c>
      <c r="I51" s="4">
        <v>0</v>
      </c>
      <c r="J51" s="4">
        <v>45</v>
      </c>
      <c r="K51" s="4">
        <v>2</v>
      </c>
      <c r="L51" s="3">
        <v>0</v>
      </c>
      <c r="M51" s="3">
        <v>0</v>
      </c>
    </row>
    <row r="52" spans="1:13" x14ac:dyDescent="0.3">
      <c r="A52" s="3">
        <v>2</v>
      </c>
      <c r="B52" s="28" t="s">
        <v>40</v>
      </c>
      <c r="C52" s="3">
        <v>2</v>
      </c>
      <c r="D52" s="8">
        <v>2</v>
      </c>
      <c r="E52" s="3">
        <v>2</v>
      </c>
      <c r="F52" s="4" t="s">
        <v>103</v>
      </c>
      <c r="G52" s="3" t="s">
        <v>58</v>
      </c>
      <c r="H52" s="3">
        <f t="shared" ref="H52:H53" si="17">I52+J52</f>
        <v>30</v>
      </c>
      <c r="I52" s="4">
        <v>0</v>
      </c>
      <c r="J52" s="4">
        <v>30</v>
      </c>
      <c r="K52" s="4">
        <v>2</v>
      </c>
      <c r="L52" s="3">
        <v>0</v>
      </c>
      <c r="M52" s="3">
        <v>0</v>
      </c>
    </row>
    <row r="53" spans="1:13" ht="28.8" x14ac:dyDescent="0.3">
      <c r="A53" s="3">
        <v>3</v>
      </c>
      <c r="B53" s="33" t="s">
        <v>37</v>
      </c>
      <c r="C53" s="3">
        <v>2</v>
      </c>
      <c r="D53" s="8">
        <v>2.5</v>
      </c>
      <c r="E53" s="3">
        <v>2</v>
      </c>
      <c r="F53" s="4" t="s">
        <v>103</v>
      </c>
      <c r="G53" s="3" t="s">
        <v>58</v>
      </c>
      <c r="H53" s="3">
        <f t="shared" si="17"/>
        <v>30</v>
      </c>
      <c r="I53" s="3">
        <v>0</v>
      </c>
      <c r="J53" s="3">
        <v>30</v>
      </c>
      <c r="K53" s="3">
        <v>2</v>
      </c>
      <c r="L53" s="3">
        <v>0</v>
      </c>
      <c r="M53" s="3">
        <v>0</v>
      </c>
    </row>
    <row r="54" spans="1:13" x14ac:dyDescent="0.3">
      <c r="A54" s="3">
        <v>4</v>
      </c>
      <c r="B54" s="24" t="s">
        <v>4</v>
      </c>
      <c r="C54" s="3">
        <v>2</v>
      </c>
      <c r="D54" s="8">
        <v>4.5</v>
      </c>
      <c r="E54" s="3">
        <v>2</v>
      </c>
      <c r="F54" s="4" t="s">
        <v>104</v>
      </c>
      <c r="G54" s="3" t="s">
        <v>58</v>
      </c>
      <c r="H54" s="3">
        <f t="shared" ref="H54" si="18">I54+J54</f>
        <v>60</v>
      </c>
      <c r="I54" s="4">
        <v>30</v>
      </c>
      <c r="J54" s="4">
        <v>30</v>
      </c>
      <c r="K54" s="4">
        <v>4</v>
      </c>
      <c r="L54" s="3">
        <v>0</v>
      </c>
      <c r="M54" s="3">
        <v>0</v>
      </c>
    </row>
    <row r="55" spans="1:13" x14ac:dyDescent="0.3">
      <c r="A55" s="3" t="s">
        <v>73</v>
      </c>
      <c r="B55" s="26" t="s">
        <v>22</v>
      </c>
      <c r="C55" s="3"/>
      <c r="D55" s="8"/>
      <c r="E55" s="3"/>
      <c r="F55" s="4"/>
      <c r="G55" s="3"/>
      <c r="H55" s="3"/>
      <c r="I55" s="3"/>
      <c r="J55" s="3"/>
      <c r="K55" s="3"/>
      <c r="L55" s="3"/>
      <c r="M55" s="3"/>
    </row>
    <row r="56" spans="1:13" x14ac:dyDescent="0.3">
      <c r="A56" s="3" t="s">
        <v>74</v>
      </c>
      <c r="B56" s="26" t="s">
        <v>30</v>
      </c>
      <c r="C56" s="3"/>
      <c r="D56" s="8"/>
      <c r="E56" s="3"/>
      <c r="F56" s="4"/>
      <c r="G56" s="3"/>
      <c r="H56" s="3"/>
      <c r="I56" s="13"/>
      <c r="J56" s="13"/>
      <c r="K56" s="13"/>
      <c r="L56" s="3"/>
      <c r="M56" s="3"/>
    </row>
    <row r="57" spans="1:13" x14ac:dyDescent="0.3">
      <c r="A57" s="3">
        <v>5</v>
      </c>
      <c r="B57" s="11" t="s">
        <v>9</v>
      </c>
      <c r="C57" s="3">
        <v>2</v>
      </c>
      <c r="D57" s="8">
        <v>4.5</v>
      </c>
      <c r="E57" s="3">
        <v>1</v>
      </c>
      <c r="F57" s="4" t="s">
        <v>103</v>
      </c>
      <c r="G57" s="3" t="s">
        <v>58</v>
      </c>
      <c r="H57" s="3">
        <f t="shared" ref="H57" si="19">I57+J57</f>
        <v>60</v>
      </c>
      <c r="I57" s="3">
        <v>30</v>
      </c>
      <c r="J57" s="3">
        <v>30</v>
      </c>
      <c r="K57" s="3">
        <v>2</v>
      </c>
      <c r="L57" s="3">
        <v>0</v>
      </c>
      <c r="M57" s="3">
        <v>0</v>
      </c>
    </row>
    <row r="58" spans="1:13" x14ac:dyDescent="0.3">
      <c r="A58" s="3" t="s">
        <v>75</v>
      </c>
      <c r="B58" s="26" t="s">
        <v>32</v>
      </c>
      <c r="C58" s="3"/>
      <c r="D58" s="8"/>
      <c r="E58" s="3"/>
      <c r="F58" s="4"/>
      <c r="G58" s="3"/>
      <c r="H58" s="3"/>
      <c r="I58" s="13"/>
      <c r="J58" s="13"/>
      <c r="K58" s="13"/>
      <c r="L58" s="3"/>
      <c r="M58" s="3"/>
    </row>
    <row r="59" spans="1:13" x14ac:dyDescent="0.3">
      <c r="A59" s="3" t="s">
        <v>76</v>
      </c>
      <c r="B59" s="26" t="s">
        <v>24</v>
      </c>
      <c r="C59" s="3"/>
      <c r="D59" s="8"/>
      <c r="E59" s="3"/>
      <c r="F59" s="4"/>
      <c r="G59" s="3"/>
      <c r="H59" s="3"/>
      <c r="I59" s="13"/>
      <c r="J59" s="13"/>
      <c r="K59" s="13"/>
      <c r="L59" s="3"/>
      <c r="M59" s="3"/>
    </row>
    <row r="60" spans="1:13" x14ac:dyDescent="0.3">
      <c r="A60" s="3">
        <v>6</v>
      </c>
      <c r="B60" s="24" t="s">
        <v>31</v>
      </c>
      <c r="C60" s="3">
        <v>3</v>
      </c>
      <c r="D60" s="8">
        <v>4.5</v>
      </c>
      <c r="E60" s="3">
        <v>2</v>
      </c>
      <c r="F60" s="4" t="s">
        <v>104</v>
      </c>
      <c r="G60" s="3" t="s">
        <v>58</v>
      </c>
      <c r="H60" s="3">
        <f t="shared" ref="H60:H63" si="20">I60+J60</f>
        <v>60</v>
      </c>
      <c r="I60" s="4">
        <v>30</v>
      </c>
      <c r="J60" s="4">
        <v>30</v>
      </c>
      <c r="K60" s="4">
        <v>4</v>
      </c>
      <c r="L60" s="3">
        <v>0</v>
      </c>
      <c r="M60" s="3">
        <v>0</v>
      </c>
    </row>
    <row r="61" spans="1:13" x14ac:dyDescent="0.3">
      <c r="A61" s="3">
        <v>7</v>
      </c>
      <c r="B61" s="28" t="s">
        <v>41</v>
      </c>
      <c r="C61" s="3">
        <v>3</v>
      </c>
      <c r="D61" s="8">
        <v>2</v>
      </c>
      <c r="E61" s="3">
        <v>2</v>
      </c>
      <c r="F61" s="4" t="s">
        <v>103</v>
      </c>
      <c r="G61" s="3" t="s">
        <v>58</v>
      </c>
      <c r="H61" s="3">
        <f t="shared" si="20"/>
        <v>30</v>
      </c>
      <c r="I61" s="8">
        <v>0</v>
      </c>
      <c r="J61" s="8">
        <v>30</v>
      </c>
      <c r="K61" s="8">
        <v>2</v>
      </c>
      <c r="L61" s="3">
        <v>0</v>
      </c>
      <c r="M61" s="3">
        <v>0</v>
      </c>
    </row>
    <row r="62" spans="1:13" ht="28.8" x14ac:dyDescent="0.3">
      <c r="A62" s="3">
        <v>8</v>
      </c>
      <c r="B62" s="33" t="s">
        <v>38</v>
      </c>
      <c r="C62" s="3">
        <v>3</v>
      </c>
      <c r="D62" s="8">
        <v>2.5</v>
      </c>
      <c r="E62" s="3">
        <v>2</v>
      </c>
      <c r="F62" s="4" t="s">
        <v>103</v>
      </c>
      <c r="G62" s="3" t="s">
        <v>58</v>
      </c>
      <c r="H62" s="3">
        <f t="shared" si="20"/>
        <v>30</v>
      </c>
      <c r="I62" s="4">
        <v>0</v>
      </c>
      <c r="J62" s="4">
        <v>30</v>
      </c>
      <c r="K62" s="4">
        <v>2</v>
      </c>
      <c r="L62" s="3">
        <v>0</v>
      </c>
      <c r="M62" s="3">
        <v>0</v>
      </c>
    </row>
    <row r="63" spans="1:13" x14ac:dyDescent="0.3">
      <c r="A63" s="3">
        <v>9</v>
      </c>
      <c r="B63" s="26" t="s">
        <v>13</v>
      </c>
      <c r="C63" s="3">
        <v>3</v>
      </c>
      <c r="D63" s="8">
        <v>4.5</v>
      </c>
      <c r="E63" s="3">
        <v>2</v>
      </c>
      <c r="F63" s="4" t="s">
        <v>103</v>
      </c>
      <c r="G63" s="3" t="s">
        <v>58</v>
      </c>
      <c r="H63" s="3">
        <f t="shared" si="20"/>
        <v>60</v>
      </c>
      <c r="I63" s="4">
        <v>30</v>
      </c>
      <c r="J63" s="4">
        <v>30</v>
      </c>
      <c r="K63" s="4">
        <v>2</v>
      </c>
      <c r="L63" s="3">
        <v>0</v>
      </c>
      <c r="M63" s="3">
        <v>0</v>
      </c>
    </row>
    <row r="64" spans="1:13" x14ac:dyDescent="0.3">
      <c r="A64" s="3" t="s">
        <v>132</v>
      </c>
      <c r="B64" s="26" t="s">
        <v>162</v>
      </c>
      <c r="C64" s="3"/>
      <c r="D64" s="3"/>
      <c r="E64" s="3"/>
      <c r="F64" s="8"/>
      <c r="G64" s="3"/>
      <c r="H64" s="3"/>
      <c r="I64" s="3"/>
      <c r="J64" s="3"/>
      <c r="K64" s="3"/>
      <c r="L64" s="3"/>
      <c r="M64" s="3"/>
    </row>
    <row r="65" spans="1:13" x14ac:dyDescent="0.3">
      <c r="A65" s="3" t="s">
        <v>133</v>
      </c>
      <c r="B65" s="26" t="s">
        <v>15</v>
      </c>
      <c r="C65" s="3"/>
      <c r="D65" s="8"/>
      <c r="E65" s="3"/>
      <c r="F65" s="8"/>
      <c r="G65" s="3"/>
      <c r="H65" s="3"/>
      <c r="I65" s="13"/>
      <c r="J65" s="13"/>
      <c r="K65" s="13"/>
      <c r="L65" s="3"/>
      <c r="M65" s="3"/>
    </row>
    <row r="66" spans="1:13" x14ac:dyDescent="0.3">
      <c r="A66" s="3" t="s">
        <v>161</v>
      </c>
      <c r="B66" s="26" t="s">
        <v>14</v>
      </c>
      <c r="C66" s="3"/>
      <c r="D66" s="8"/>
      <c r="E66" s="3"/>
      <c r="F66" s="11"/>
      <c r="G66" s="3"/>
      <c r="H66" s="3"/>
      <c r="I66" s="13"/>
      <c r="J66" s="13"/>
      <c r="K66" s="13"/>
      <c r="L66" s="3"/>
      <c r="M66" s="3"/>
    </row>
    <row r="67" spans="1:13" x14ac:dyDescent="0.3">
      <c r="A67" s="3">
        <v>10</v>
      </c>
      <c r="B67" s="24" t="s">
        <v>27</v>
      </c>
      <c r="C67" s="3">
        <v>4</v>
      </c>
      <c r="D67" s="8">
        <v>2</v>
      </c>
      <c r="E67" s="3">
        <v>2</v>
      </c>
      <c r="F67" s="4" t="s">
        <v>103</v>
      </c>
      <c r="G67" s="3" t="s">
        <v>58</v>
      </c>
      <c r="H67" s="3">
        <f t="shared" ref="H67" si="21">I67+J67</f>
        <v>30</v>
      </c>
      <c r="I67" s="13">
        <v>0</v>
      </c>
      <c r="J67" s="13">
        <v>30</v>
      </c>
      <c r="K67" s="13">
        <v>2</v>
      </c>
      <c r="L67" s="3">
        <v>0</v>
      </c>
      <c r="M67" s="3">
        <v>0</v>
      </c>
    </row>
    <row r="68" spans="1:13" x14ac:dyDescent="0.3">
      <c r="A68" s="70" t="s">
        <v>60</v>
      </c>
      <c r="B68" s="71"/>
      <c r="C68" s="79"/>
      <c r="D68" s="10">
        <f>SUM(D51:D67)</f>
        <v>32</v>
      </c>
      <c r="E68" s="10">
        <f>SUM(E51:E67)</f>
        <v>19</v>
      </c>
      <c r="F68" s="10" t="s">
        <v>61</v>
      </c>
      <c r="G68" s="10" t="s">
        <v>61</v>
      </c>
      <c r="H68" s="10">
        <f>SUM(I68:J68)</f>
        <v>435</v>
      </c>
      <c r="I68" s="10">
        <f>SUM(I51:I67)</f>
        <v>120</v>
      </c>
      <c r="J68" s="10">
        <f>SUM(J51:J67)</f>
        <v>315</v>
      </c>
      <c r="K68" s="10">
        <f>SUM(K51:K67)</f>
        <v>24</v>
      </c>
      <c r="L68" s="10">
        <f>SUM(L51:L67)</f>
        <v>0</v>
      </c>
      <c r="M68" s="10">
        <f>SUM(M51:M67)</f>
        <v>0</v>
      </c>
    </row>
    <row r="69" spans="1:13" x14ac:dyDescent="0.3">
      <c r="A69" s="80" t="s">
        <v>62</v>
      </c>
      <c r="B69" s="81"/>
      <c r="C69" s="82"/>
      <c r="D69" s="6" t="s">
        <v>61</v>
      </c>
      <c r="E69" s="3">
        <f>E68</f>
        <v>19</v>
      </c>
      <c r="F69" s="3" t="s">
        <v>61</v>
      </c>
      <c r="G69" s="3" t="s">
        <v>61</v>
      </c>
      <c r="H69" s="22">
        <f>SUM(I69:J69)</f>
        <v>262</v>
      </c>
      <c r="I69" s="3">
        <v>0</v>
      </c>
      <c r="J69" s="22">
        <f>'Plan studiów NMiI semestry'!J40+'Plan studiów NMiI semestry'!J86+'Plan studiów NMiI semestry'!J121+'Plan studiów NMiI semestry'!J150</f>
        <v>262</v>
      </c>
      <c r="K69" s="22">
        <f>'Plan studiów NMiI semestry'!K40+'Plan studiów NMiI semestry'!K86+'Plan studiów NMiI semestry'!K121+'Plan studiów NMiI semestry'!K150</f>
        <v>16</v>
      </c>
      <c r="L69" s="3">
        <f>SUMIF($E51:$E67,"&gt;0",L51:L67)</f>
        <v>0</v>
      </c>
      <c r="M69" s="3" cm="1">
        <f t="array" ref="M69">SUMPRODUCT(IF(E51:E67&gt;0,E51:E67/D51:D67,0)*M51:M67)</f>
        <v>0</v>
      </c>
    </row>
    <row r="70" spans="1:13" x14ac:dyDescent="0.3">
      <c r="A70" s="75" t="s">
        <v>63</v>
      </c>
      <c r="B70" s="76"/>
      <c r="C70" s="77"/>
      <c r="D70" s="2">
        <f>SUMIF(G51:G67,"f",D51:D67)</f>
        <v>32</v>
      </c>
      <c r="E70" s="2">
        <f>SUMIF(G51:G67,"f",E51:E67)</f>
        <v>19</v>
      </c>
      <c r="F70" s="2" t="s">
        <v>61</v>
      </c>
      <c r="G70" s="2" t="s">
        <v>61</v>
      </c>
      <c r="H70" s="2">
        <f t="shared" ref="H70:M70" si="22">SUMIF($G51:$G67,"f",H51:H67)</f>
        <v>435</v>
      </c>
      <c r="I70" s="2">
        <f t="shared" si="22"/>
        <v>120</v>
      </c>
      <c r="J70" s="2">
        <f t="shared" si="22"/>
        <v>315</v>
      </c>
      <c r="K70" s="2">
        <f t="shared" si="22"/>
        <v>24</v>
      </c>
      <c r="L70" s="2">
        <f t="shared" si="22"/>
        <v>0</v>
      </c>
      <c r="M70" s="2">
        <f t="shared" si="22"/>
        <v>0</v>
      </c>
    </row>
    <row r="71" spans="1:13" x14ac:dyDescent="0.3">
      <c r="A71" s="73" t="s">
        <v>122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spans="1:13" x14ac:dyDescent="0.3">
      <c r="A72" s="3">
        <v>1</v>
      </c>
      <c r="B72" s="24" t="s">
        <v>23</v>
      </c>
      <c r="C72" s="3">
        <v>1</v>
      </c>
      <c r="D72" s="8">
        <v>4.5</v>
      </c>
      <c r="E72" s="3">
        <v>2</v>
      </c>
      <c r="F72" s="4" t="s">
        <v>103</v>
      </c>
      <c r="G72" s="3" t="s">
        <v>59</v>
      </c>
      <c r="H72" s="3">
        <f>I72+J72</f>
        <v>60</v>
      </c>
      <c r="I72" s="4">
        <v>30</v>
      </c>
      <c r="J72" s="4">
        <v>30</v>
      </c>
      <c r="K72" s="4">
        <v>2</v>
      </c>
      <c r="L72" s="3">
        <v>0</v>
      </c>
      <c r="M72" s="3">
        <v>0</v>
      </c>
    </row>
    <row r="73" spans="1:13" x14ac:dyDescent="0.3">
      <c r="A73" s="52" t="s">
        <v>60</v>
      </c>
      <c r="B73" s="52"/>
      <c r="C73" s="52"/>
      <c r="D73" s="10">
        <f>SUM(D72:D72)</f>
        <v>4.5</v>
      </c>
      <c r="E73" s="10">
        <f>SUM(E72:E72)</f>
        <v>2</v>
      </c>
      <c r="F73" s="10" t="s">
        <v>61</v>
      </c>
      <c r="G73" s="10" t="s">
        <v>61</v>
      </c>
      <c r="H73" s="10">
        <f>SUM(I73:J73)</f>
        <v>60</v>
      </c>
      <c r="I73" s="10">
        <f>SUM(I72:I72)</f>
        <v>30</v>
      </c>
      <c r="J73" s="10">
        <f>SUM(J72:J72)</f>
        <v>30</v>
      </c>
      <c r="K73" s="10">
        <f>SUM(K72:K72)</f>
        <v>2</v>
      </c>
      <c r="L73" s="10">
        <f>SUM(L72:L72)</f>
        <v>0</v>
      </c>
      <c r="M73" s="10">
        <f>SUM(M72:M72)</f>
        <v>0</v>
      </c>
    </row>
    <row r="74" spans="1:13" x14ac:dyDescent="0.3">
      <c r="A74" s="51" t="s">
        <v>62</v>
      </c>
      <c r="B74" s="51"/>
      <c r="C74" s="51"/>
      <c r="D74" s="3" t="s">
        <v>61</v>
      </c>
      <c r="E74" s="3">
        <f>E73</f>
        <v>2</v>
      </c>
      <c r="F74" s="3" t="s">
        <v>61</v>
      </c>
      <c r="G74" s="3" t="s">
        <v>61</v>
      </c>
      <c r="H74" s="22">
        <f t="shared" ref="H74" si="23">SUM(I74:J74)</f>
        <v>27</v>
      </c>
      <c r="I74" s="3">
        <v>0</v>
      </c>
      <c r="J74" s="22">
        <f>'Plan studiów NMiI semestry'!J45</f>
        <v>27</v>
      </c>
      <c r="K74" s="22">
        <f>'Plan studiów NMiI semestry'!K45</f>
        <v>1</v>
      </c>
      <c r="L74" s="3">
        <f>SUMIF($E72:$E72,"&gt;0",L72:L72)</f>
        <v>0</v>
      </c>
      <c r="M74" s="3">
        <f>SUMIF($E72:$E72,"&gt;0",M72:M72)</f>
        <v>0</v>
      </c>
    </row>
    <row r="75" spans="1:13" x14ac:dyDescent="0.3">
      <c r="A75" s="78" t="s">
        <v>63</v>
      </c>
      <c r="B75" s="78"/>
      <c r="C75" s="78"/>
      <c r="D75" s="2">
        <f>SUMIF(G72:G72,"f",D72:D72)</f>
        <v>0</v>
      </c>
      <c r="E75" s="2">
        <f>SUMIF(G72:G72,"f",E72:E72)</f>
        <v>0</v>
      </c>
      <c r="F75" s="2" t="s">
        <v>61</v>
      </c>
      <c r="G75" s="2" t="s">
        <v>61</v>
      </c>
      <c r="H75" s="2">
        <f t="shared" ref="H75:M75" si="24">SUMIF($G72:$G72,"f",H72:H72)</f>
        <v>0</v>
      </c>
      <c r="I75" s="2">
        <f t="shared" si="24"/>
        <v>0</v>
      </c>
      <c r="J75" s="2">
        <f t="shared" si="24"/>
        <v>0</v>
      </c>
      <c r="K75" s="2">
        <f t="shared" si="24"/>
        <v>0</v>
      </c>
      <c r="L75" s="2">
        <f t="shared" si="24"/>
        <v>0</v>
      </c>
      <c r="M75" s="2">
        <f t="shared" si="24"/>
        <v>0</v>
      </c>
    </row>
    <row r="76" spans="1:13" x14ac:dyDescent="0.3">
      <c r="A76" s="73" t="s">
        <v>121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spans="1:13" x14ac:dyDescent="0.3">
      <c r="A77" s="3">
        <v>1</v>
      </c>
      <c r="B77" s="24" t="s">
        <v>34</v>
      </c>
      <c r="C77" s="3">
        <v>2</v>
      </c>
      <c r="D77" s="8">
        <v>2</v>
      </c>
      <c r="E77" s="3">
        <v>1</v>
      </c>
      <c r="F77" s="4" t="s">
        <v>103</v>
      </c>
      <c r="G77" s="3" t="s">
        <v>59</v>
      </c>
      <c r="H77" s="3">
        <v>30</v>
      </c>
      <c r="I77" s="4">
        <v>15</v>
      </c>
      <c r="J77" s="4">
        <v>15</v>
      </c>
      <c r="K77" s="4">
        <v>2</v>
      </c>
      <c r="L77" s="3">
        <v>0</v>
      </c>
      <c r="M77" s="3">
        <v>0</v>
      </c>
    </row>
    <row r="78" spans="1:13" x14ac:dyDescent="0.3">
      <c r="A78" s="3">
        <v>2</v>
      </c>
      <c r="B78" s="24" t="s">
        <v>35</v>
      </c>
      <c r="C78" s="3">
        <v>3</v>
      </c>
      <c r="D78" s="3">
        <v>4.5</v>
      </c>
      <c r="E78" s="3">
        <v>2</v>
      </c>
      <c r="F78" s="4" t="s">
        <v>103</v>
      </c>
      <c r="G78" s="3" t="s">
        <v>59</v>
      </c>
      <c r="H78" s="3">
        <v>60</v>
      </c>
      <c r="I78" s="13">
        <v>30</v>
      </c>
      <c r="J78" s="13">
        <v>30</v>
      </c>
      <c r="K78" s="13">
        <v>2</v>
      </c>
      <c r="L78" s="3">
        <v>0</v>
      </c>
      <c r="M78" s="3">
        <v>0</v>
      </c>
    </row>
    <row r="79" spans="1:13" x14ac:dyDescent="0.3">
      <c r="A79" s="52" t="s">
        <v>60</v>
      </c>
      <c r="B79" s="52"/>
      <c r="C79" s="52"/>
      <c r="D79" s="10">
        <f>SUM(D77:D78)</f>
        <v>6.5</v>
      </c>
      <c r="E79" s="10">
        <f>SUM(E77:E78)</f>
        <v>3</v>
      </c>
      <c r="F79" s="10" t="s">
        <v>61</v>
      </c>
      <c r="G79" s="10" t="s">
        <v>61</v>
      </c>
      <c r="H79" s="10">
        <f>SUM(I79:J79)</f>
        <v>90</v>
      </c>
      <c r="I79" s="10">
        <f t="shared" ref="I79:M79" si="25">SUM(I77:I78)</f>
        <v>45</v>
      </c>
      <c r="J79" s="10">
        <f t="shared" si="25"/>
        <v>45</v>
      </c>
      <c r="K79" s="10">
        <f t="shared" si="25"/>
        <v>4</v>
      </c>
      <c r="L79" s="10">
        <f t="shared" si="25"/>
        <v>0</v>
      </c>
      <c r="M79" s="10">
        <f t="shared" si="25"/>
        <v>0</v>
      </c>
    </row>
    <row r="80" spans="1:13" x14ac:dyDescent="0.3">
      <c r="A80" s="51" t="s">
        <v>62</v>
      </c>
      <c r="B80" s="51"/>
      <c r="C80" s="51"/>
      <c r="D80" s="6" t="s">
        <v>61</v>
      </c>
      <c r="E80" s="3">
        <f>E79</f>
        <v>3</v>
      </c>
      <c r="F80" s="3" t="s">
        <v>61</v>
      </c>
      <c r="G80" s="3" t="s">
        <v>61</v>
      </c>
      <c r="H80" s="22">
        <f t="shared" ref="H80:H81" si="26">SUM(I80:J80)</f>
        <v>42</v>
      </c>
      <c r="I80" s="3">
        <v>0</v>
      </c>
      <c r="J80" s="22">
        <f>'Plan studiów NMiI semestry'!J91+'Plan studiów NMiI semestry'!J126</f>
        <v>42</v>
      </c>
      <c r="K80" s="22">
        <f>'Plan studiów NMiI semestry'!K91+'Plan studiów NMiI semestry'!K126</f>
        <v>2</v>
      </c>
      <c r="L80" s="3">
        <f t="shared" ref="L80:M80" si="27">SUMIF($E77:$E78,"&gt;0",L77:L78)</f>
        <v>0</v>
      </c>
      <c r="M80" s="3">
        <f t="shared" si="27"/>
        <v>0</v>
      </c>
    </row>
    <row r="81" spans="1:13" x14ac:dyDescent="0.3">
      <c r="A81" s="78" t="s">
        <v>63</v>
      </c>
      <c r="B81" s="78"/>
      <c r="C81" s="78"/>
      <c r="D81" s="2">
        <f>SUMIF(G77:G78,"f",D77:D78)</f>
        <v>0</v>
      </c>
      <c r="E81" s="2">
        <f>SUMIF(G77:G78,"f",E77:E78)</f>
        <v>0</v>
      </c>
      <c r="F81" s="2" t="s">
        <v>61</v>
      </c>
      <c r="G81" s="2" t="s">
        <v>61</v>
      </c>
      <c r="H81" s="2">
        <f t="shared" si="26"/>
        <v>0</v>
      </c>
      <c r="I81" s="2">
        <f t="shared" ref="I81:J81" si="28">SUMIF($G77:$G78,"f",I77:I78)</f>
        <v>0</v>
      </c>
      <c r="J81" s="2">
        <f t="shared" si="28"/>
        <v>0</v>
      </c>
      <c r="K81" s="2">
        <f>SUMIF($G77:$G78,"f",K77:K78)</f>
        <v>0</v>
      </c>
      <c r="L81" s="2">
        <f t="shared" ref="L81:M81" si="29">SUMIF($G77:$G78,"f",L77:L78)</f>
        <v>0</v>
      </c>
      <c r="M81" s="2">
        <f t="shared" si="29"/>
        <v>0</v>
      </c>
    </row>
    <row r="82" spans="1:13" x14ac:dyDescent="0.3">
      <c r="A82" s="73" t="s">
        <v>67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1:13" x14ac:dyDescent="0.3">
      <c r="A83" s="73" t="s">
        <v>118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1:13" x14ac:dyDescent="0.3">
      <c r="A84" s="2">
        <v>1</v>
      </c>
      <c r="B84" s="40" t="s">
        <v>36</v>
      </c>
      <c r="C84" s="3">
        <v>1</v>
      </c>
      <c r="D84" s="14">
        <v>2</v>
      </c>
      <c r="E84" s="2">
        <v>2</v>
      </c>
      <c r="F84" s="4" t="s">
        <v>103</v>
      </c>
      <c r="G84" s="2" t="s">
        <v>59</v>
      </c>
      <c r="H84" s="2">
        <f t="shared" ref="H84" si="30">I84+J84</f>
        <v>30</v>
      </c>
      <c r="I84" s="15">
        <v>0</v>
      </c>
      <c r="J84" s="15">
        <v>30</v>
      </c>
      <c r="K84" s="15">
        <v>2</v>
      </c>
      <c r="L84" s="2">
        <v>0</v>
      </c>
      <c r="M84" s="2">
        <v>0</v>
      </c>
    </row>
    <row r="85" spans="1:13" x14ac:dyDescent="0.3">
      <c r="A85" s="70" t="s">
        <v>60</v>
      </c>
      <c r="B85" s="71"/>
      <c r="C85" s="79"/>
      <c r="D85" s="10">
        <f>SUM(D84:D84)</f>
        <v>2</v>
      </c>
      <c r="E85" s="10">
        <f>SUM(E84:E84)</f>
        <v>2</v>
      </c>
      <c r="F85" s="10" t="s">
        <v>61</v>
      </c>
      <c r="G85" s="10" t="s">
        <v>61</v>
      </c>
      <c r="H85" s="10">
        <f>SUM(I85:J85)</f>
        <v>30</v>
      </c>
      <c r="I85" s="10">
        <f>SUM(I84:I84)</f>
        <v>0</v>
      </c>
      <c r="J85" s="10">
        <f>SUM(J84:J84)</f>
        <v>30</v>
      </c>
      <c r="K85" s="10">
        <f>SUM(K84:K84)</f>
        <v>2</v>
      </c>
      <c r="L85" s="10">
        <f>SUM(L84:L84)</f>
        <v>0</v>
      </c>
      <c r="M85" s="10">
        <f>SUM(M84:M84)</f>
        <v>0</v>
      </c>
    </row>
    <row r="86" spans="1:13" x14ac:dyDescent="0.3">
      <c r="A86" s="80" t="s">
        <v>62</v>
      </c>
      <c r="B86" s="81"/>
      <c r="C86" s="82"/>
      <c r="D86" s="6" t="s">
        <v>61</v>
      </c>
      <c r="E86" s="3">
        <f>E85</f>
        <v>2</v>
      </c>
      <c r="F86" s="3" t="s">
        <v>61</v>
      </c>
      <c r="G86" s="3" t="s">
        <v>61</v>
      </c>
      <c r="H86" s="22">
        <f>SUM(I86:J86)</f>
        <v>30</v>
      </c>
      <c r="I86" s="3">
        <v>0</v>
      </c>
      <c r="J86" s="22">
        <f>'Plan studiów NMiI semestry'!J51</f>
        <v>30</v>
      </c>
      <c r="K86" s="22">
        <f>'Plan studiów NMiI semestry'!K51</f>
        <v>2</v>
      </c>
      <c r="L86" s="3">
        <f>SUMIF($E84:$E84,"&gt;0",L84:L84)</f>
        <v>0</v>
      </c>
      <c r="M86" s="3">
        <f>SUMIF($E84:$E84,"&gt;0",M84:M84)</f>
        <v>0</v>
      </c>
    </row>
    <row r="87" spans="1:13" x14ac:dyDescent="0.3">
      <c r="A87" s="75" t="s">
        <v>63</v>
      </c>
      <c r="B87" s="76"/>
      <c r="C87" s="77"/>
      <c r="D87" s="2">
        <f>SUMIF(G84:G84,"f",D84:D84)</f>
        <v>0</v>
      </c>
      <c r="E87" s="2">
        <f>SUMIF(G84:G84,"f",E84:E84)</f>
        <v>0</v>
      </c>
      <c r="F87" s="2" t="s">
        <v>61</v>
      </c>
      <c r="G87" s="2" t="s">
        <v>61</v>
      </c>
      <c r="H87" s="2">
        <f t="shared" ref="H87:M87" si="31">SUMIF($G84:$G84,"f",H84:H84)</f>
        <v>0</v>
      </c>
      <c r="I87" s="2">
        <f t="shared" si="31"/>
        <v>0</v>
      </c>
      <c r="J87" s="2">
        <f t="shared" si="31"/>
        <v>0</v>
      </c>
      <c r="K87" s="2">
        <f t="shared" si="31"/>
        <v>0</v>
      </c>
      <c r="L87" s="2">
        <f t="shared" si="31"/>
        <v>0</v>
      </c>
      <c r="M87" s="2">
        <f t="shared" si="31"/>
        <v>0</v>
      </c>
    </row>
    <row r="88" spans="1:13" x14ac:dyDescent="0.3">
      <c r="A88" s="73" t="s">
        <v>120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1:13" ht="28.8" x14ac:dyDescent="0.3">
      <c r="A89" s="2">
        <v>1</v>
      </c>
      <c r="B89" s="29" t="s">
        <v>134</v>
      </c>
      <c r="C89" s="3">
        <v>1</v>
      </c>
      <c r="D89" s="14">
        <v>1</v>
      </c>
      <c r="E89" s="2">
        <v>1</v>
      </c>
      <c r="F89" s="4" t="s">
        <v>103</v>
      </c>
      <c r="G89" s="2" t="s">
        <v>59</v>
      </c>
      <c r="H89" s="2">
        <f>I89+J89</f>
        <v>15</v>
      </c>
      <c r="I89" s="15">
        <v>0</v>
      </c>
      <c r="J89" s="15">
        <v>15</v>
      </c>
      <c r="K89" s="15">
        <v>2</v>
      </c>
      <c r="L89" s="2">
        <v>0</v>
      </c>
      <c r="M89" s="2">
        <v>0</v>
      </c>
    </row>
    <row r="90" spans="1:13" ht="28.8" x14ac:dyDescent="0.3">
      <c r="A90" s="3">
        <v>2</v>
      </c>
      <c r="B90" s="42" t="s">
        <v>135</v>
      </c>
      <c r="C90" s="3">
        <v>4</v>
      </c>
      <c r="D90" s="16">
        <v>1.5</v>
      </c>
      <c r="E90" s="3">
        <v>1.5</v>
      </c>
      <c r="F90" s="4" t="s">
        <v>103</v>
      </c>
      <c r="G90" s="3" t="s">
        <v>59</v>
      </c>
      <c r="H90" s="3">
        <f t="shared" ref="H90" si="32">I90+J90</f>
        <v>0</v>
      </c>
      <c r="I90" s="4">
        <v>0</v>
      </c>
      <c r="J90" s="4">
        <v>0</v>
      </c>
      <c r="K90" s="4">
        <v>0</v>
      </c>
      <c r="L90" s="3">
        <v>45</v>
      </c>
      <c r="M90" s="3">
        <v>0</v>
      </c>
    </row>
    <row r="91" spans="1:13" x14ac:dyDescent="0.3">
      <c r="A91" s="52" t="s">
        <v>60</v>
      </c>
      <c r="B91" s="52"/>
      <c r="C91" s="52"/>
      <c r="D91" s="10">
        <f>SUM(D89:D90)</f>
        <v>2.5</v>
      </c>
      <c r="E91" s="10">
        <f>SUM(E89:E90)</f>
        <v>2.5</v>
      </c>
      <c r="F91" s="10" t="s">
        <v>61</v>
      </c>
      <c r="G91" s="10" t="s">
        <v>61</v>
      </c>
      <c r="H91" s="10">
        <f>SUM(I91:J91)</f>
        <v>15</v>
      </c>
      <c r="I91" s="10">
        <f t="shared" ref="I91:M91" si="33">SUM(I89:I90)</f>
        <v>0</v>
      </c>
      <c r="J91" s="10">
        <f t="shared" si="33"/>
        <v>15</v>
      </c>
      <c r="K91" s="10">
        <f t="shared" si="33"/>
        <v>2</v>
      </c>
      <c r="L91" s="10">
        <f t="shared" si="33"/>
        <v>45</v>
      </c>
      <c r="M91" s="10">
        <f t="shared" si="33"/>
        <v>0</v>
      </c>
    </row>
    <row r="92" spans="1:13" x14ac:dyDescent="0.3">
      <c r="A92" s="51" t="s">
        <v>62</v>
      </c>
      <c r="B92" s="51"/>
      <c r="C92" s="51"/>
      <c r="D92" s="6" t="s">
        <v>61</v>
      </c>
      <c r="E92" s="3">
        <f>E91</f>
        <v>2.5</v>
      </c>
      <c r="F92" s="3" t="s">
        <v>61</v>
      </c>
      <c r="G92" s="3" t="s">
        <v>61</v>
      </c>
      <c r="H92" s="22">
        <f t="shared" ref="H92:H93" si="34">SUM(I92:J92)</f>
        <v>15</v>
      </c>
      <c r="I92" s="3">
        <v>0</v>
      </c>
      <c r="J92" s="22">
        <f>'Plan studiów NMiI semestry'!J56+'Plan studiów NMiI semestry'!J156</f>
        <v>15</v>
      </c>
      <c r="K92" s="22">
        <f>'Plan studiów NMiI semestry'!K56+'Plan studiów NMiI semestry'!K156</f>
        <v>2</v>
      </c>
      <c r="L92" s="3">
        <f t="shared" ref="L92:M92" si="35">SUMIF($E89:$E90,"&gt;0",L89:L90)</f>
        <v>45</v>
      </c>
      <c r="M92" s="3">
        <f t="shared" si="35"/>
        <v>0</v>
      </c>
    </row>
    <row r="93" spans="1:13" x14ac:dyDescent="0.3">
      <c r="A93" s="78" t="s">
        <v>63</v>
      </c>
      <c r="B93" s="78"/>
      <c r="C93" s="78"/>
      <c r="D93" s="2">
        <f>SUMIF(G89:G90,"f",D89:D90)</f>
        <v>0</v>
      </c>
      <c r="E93" s="2">
        <f>SUMIF(G89:G90,"f",E89:E90)</f>
        <v>0</v>
      </c>
      <c r="F93" s="2" t="s">
        <v>61</v>
      </c>
      <c r="G93" s="2" t="s">
        <v>61</v>
      </c>
      <c r="H93" s="2">
        <f t="shared" si="34"/>
        <v>0</v>
      </c>
      <c r="I93" s="2">
        <f t="shared" ref="I93:J93" si="36">SUMIF($G89:$G90,"f",I89:I90)</f>
        <v>0</v>
      </c>
      <c r="J93" s="2">
        <f t="shared" si="36"/>
        <v>0</v>
      </c>
      <c r="K93" s="2">
        <f>SUMIF($G89:$G90,"f",K89:K90)</f>
        <v>0</v>
      </c>
      <c r="L93" s="2">
        <f t="shared" ref="L93:M93" si="37">SUMIF($G89:$G90,"f",L89:L90)</f>
        <v>0</v>
      </c>
      <c r="M93" s="2">
        <f t="shared" si="37"/>
        <v>0</v>
      </c>
    </row>
    <row r="94" spans="1:13" x14ac:dyDescent="0.3">
      <c r="A94" s="73" t="s">
        <v>119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spans="1:13" ht="28.8" x14ac:dyDescent="0.3">
      <c r="A95" s="3">
        <v>1</v>
      </c>
      <c r="B95" s="43" t="s">
        <v>136</v>
      </c>
      <c r="C95" s="3">
        <v>2</v>
      </c>
      <c r="D95" s="16">
        <v>1</v>
      </c>
      <c r="E95" s="3">
        <v>1</v>
      </c>
      <c r="F95" s="4" t="s">
        <v>103</v>
      </c>
      <c r="G95" s="2" t="s">
        <v>59</v>
      </c>
      <c r="H95" s="3">
        <f t="shared" ref="H95:H98" si="38">I95+J95</f>
        <v>0</v>
      </c>
      <c r="I95" s="4">
        <v>0</v>
      </c>
      <c r="J95" s="17">
        <v>0</v>
      </c>
      <c r="K95" s="17">
        <v>0</v>
      </c>
      <c r="L95" s="3">
        <v>30</v>
      </c>
      <c r="M95" s="3">
        <v>0</v>
      </c>
    </row>
    <row r="96" spans="1:13" ht="28.8" x14ac:dyDescent="0.3">
      <c r="A96" s="2">
        <v>2</v>
      </c>
      <c r="B96" s="29" t="s">
        <v>137</v>
      </c>
      <c r="C96" s="3">
        <v>2</v>
      </c>
      <c r="D96" s="14">
        <v>1</v>
      </c>
      <c r="E96" s="2">
        <v>1</v>
      </c>
      <c r="F96" s="4" t="s">
        <v>103</v>
      </c>
      <c r="G96" s="2" t="s">
        <v>59</v>
      </c>
      <c r="H96" s="2">
        <f t="shared" si="38"/>
        <v>15</v>
      </c>
      <c r="I96" s="15">
        <v>0</v>
      </c>
      <c r="J96" s="15">
        <v>15</v>
      </c>
      <c r="K96" s="15">
        <v>2</v>
      </c>
      <c r="L96" s="2">
        <v>0</v>
      </c>
      <c r="M96" s="2">
        <v>0</v>
      </c>
    </row>
    <row r="97" spans="1:13" ht="28.8" x14ac:dyDescent="0.3">
      <c r="A97" s="3">
        <v>3</v>
      </c>
      <c r="B97" s="29" t="s">
        <v>138</v>
      </c>
      <c r="C97" s="3">
        <v>3</v>
      </c>
      <c r="D97" s="16">
        <v>1</v>
      </c>
      <c r="E97" s="3">
        <v>1</v>
      </c>
      <c r="F97" s="4" t="s">
        <v>103</v>
      </c>
      <c r="G97" s="3" t="s">
        <v>59</v>
      </c>
      <c r="H97" s="3">
        <f t="shared" si="38"/>
        <v>15</v>
      </c>
      <c r="I97" s="4">
        <v>0</v>
      </c>
      <c r="J97" s="17">
        <v>15</v>
      </c>
      <c r="K97" s="17">
        <v>2</v>
      </c>
      <c r="L97" s="3">
        <v>0</v>
      </c>
      <c r="M97" s="3">
        <v>0</v>
      </c>
    </row>
    <row r="98" spans="1:13" ht="28.8" x14ac:dyDescent="0.3">
      <c r="A98" s="3">
        <v>4</v>
      </c>
      <c r="B98" s="43" t="s">
        <v>139</v>
      </c>
      <c r="C98" s="3">
        <v>4</v>
      </c>
      <c r="D98" s="16">
        <v>1</v>
      </c>
      <c r="E98" s="3">
        <v>1</v>
      </c>
      <c r="F98" s="4" t="s">
        <v>103</v>
      </c>
      <c r="G98" s="3" t="s">
        <v>59</v>
      </c>
      <c r="H98" s="3">
        <f t="shared" si="38"/>
        <v>0</v>
      </c>
      <c r="I98" s="4">
        <v>0</v>
      </c>
      <c r="J98" s="4">
        <v>0</v>
      </c>
      <c r="K98" s="4">
        <v>0</v>
      </c>
      <c r="L98" s="3">
        <v>30</v>
      </c>
      <c r="M98" s="3">
        <v>0</v>
      </c>
    </row>
    <row r="99" spans="1:13" x14ac:dyDescent="0.3">
      <c r="A99" s="70" t="s">
        <v>60</v>
      </c>
      <c r="B99" s="71"/>
      <c r="C99" s="79"/>
      <c r="D99" s="10">
        <f>SUM(D95:D98)</f>
        <v>4</v>
      </c>
      <c r="E99" s="10">
        <f>SUM(E95:E98)</f>
        <v>4</v>
      </c>
      <c r="F99" s="10" t="s">
        <v>61</v>
      </c>
      <c r="G99" s="10" t="s">
        <v>61</v>
      </c>
      <c r="H99" s="10">
        <f>SUM(I99:J99)</f>
        <v>30</v>
      </c>
      <c r="I99" s="10">
        <f>SUM(I95:I98)</f>
        <v>0</v>
      </c>
      <c r="J99" s="10">
        <f>SUM(J95:J98)</f>
        <v>30</v>
      </c>
      <c r="K99" s="10">
        <f>SUM(K95:K98)</f>
        <v>4</v>
      </c>
      <c r="L99" s="10">
        <f t="shared" ref="L99:M99" si="39">SUM(L95:L98)</f>
        <v>60</v>
      </c>
      <c r="M99" s="10">
        <f t="shared" si="39"/>
        <v>0</v>
      </c>
    </row>
    <row r="100" spans="1:13" x14ac:dyDescent="0.3">
      <c r="A100" s="80" t="s">
        <v>62</v>
      </c>
      <c r="B100" s="81"/>
      <c r="C100" s="82"/>
      <c r="D100" s="6" t="s">
        <v>61</v>
      </c>
      <c r="E100" s="3">
        <f>E99</f>
        <v>4</v>
      </c>
      <c r="F100" s="3" t="s">
        <v>61</v>
      </c>
      <c r="G100" s="3" t="s">
        <v>61</v>
      </c>
      <c r="H100" s="22">
        <f t="shared" ref="H100" si="40">SUM(I100:J100)</f>
        <v>30</v>
      </c>
      <c r="I100" s="3">
        <v>0</v>
      </c>
      <c r="J100" s="22">
        <f>'Plan studiów NMiI semestry'!J98+'Plan studiów NMiI semestry'!J132</f>
        <v>30</v>
      </c>
      <c r="K100" s="22">
        <f>'Plan studiów NMiI semestry'!K98+'Plan studiów NMiI semestry'!K132</f>
        <v>4</v>
      </c>
      <c r="L100" s="3">
        <f>SUMIF($E95:$E98,"&gt;0",L95:L98)</f>
        <v>60</v>
      </c>
      <c r="M100" s="3">
        <f>SUMIF($E95:$E98,"&gt;0",M95:M98)</f>
        <v>0</v>
      </c>
    </row>
    <row r="101" spans="1:13" x14ac:dyDescent="0.3">
      <c r="A101" s="75" t="s">
        <v>63</v>
      </c>
      <c r="B101" s="76"/>
      <c r="C101" s="77"/>
      <c r="D101" s="2">
        <f>SUMIF(G95:G98,"f",D95:D98)</f>
        <v>0</v>
      </c>
      <c r="E101" s="2">
        <f>SUMIF(G95:G98,"f",E95:E98)</f>
        <v>0</v>
      </c>
      <c r="F101" s="2" t="s">
        <v>61</v>
      </c>
      <c r="G101" s="2" t="s">
        <v>61</v>
      </c>
      <c r="H101" s="2">
        <f t="shared" ref="H101:J101" si="41">SUMIF($G95:$G98,"f",H95:H98)</f>
        <v>0</v>
      </c>
      <c r="I101" s="2">
        <f t="shared" si="41"/>
        <v>0</v>
      </c>
      <c r="J101" s="2">
        <f t="shared" si="41"/>
        <v>0</v>
      </c>
      <c r="K101" s="2">
        <f>SUMIF($G95:$G98,"f",K95:K98)</f>
        <v>0</v>
      </c>
      <c r="L101" s="2">
        <f>SUMIF($G95:$G98,"f",L95:L98)</f>
        <v>0</v>
      </c>
      <c r="M101" s="2">
        <f>SUMIF($G95:$G98,"f",M95:M98)</f>
        <v>0</v>
      </c>
    </row>
    <row r="102" spans="1:13" x14ac:dyDescent="0.3">
      <c r="A102" s="73" t="s">
        <v>68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1:13" x14ac:dyDescent="0.3">
      <c r="A103" s="3">
        <v>1</v>
      </c>
      <c r="B103" s="11" t="s">
        <v>0</v>
      </c>
      <c r="C103" s="16">
        <v>1</v>
      </c>
      <c r="D103" s="4">
        <v>0.25</v>
      </c>
      <c r="E103" s="3">
        <v>0</v>
      </c>
      <c r="F103" s="4" t="s">
        <v>105</v>
      </c>
      <c r="G103" s="3" t="s">
        <v>59</v>
      </c>
      <c r="H103" s="3">
        <f>I103+J103</f>
        <v>2</v>
      </c>
      <c r="I103" s="4">
        <v>2</v>
      </c>
      <c r="J103" s="4">
        <v>0</v>
      </c>
      <c r="K103" s="4">
        <v>0</v>
      </c>
      <c r="L103" s="3">
        <v>0</v>
      </c>
      <c r="M103" s="3">
        <v>0</v>
      </c>
    </row>
    <row r="104" spans="1:13" x14ac:dyDescent="0.3">
      <c r="A104" s="3">
        <v>2</v>
      </c>
      <c r="B104" s="11" t="s">
        <v>2</v>
      </c>
      <c r="C104" s="16">
        <v>1</v>
      </c>
      <c r="D104" s="4">
        <v>0.5</v>
      </c>
      <c r="E104" s="3">
        <v>0</v>
      </c>
      <c r="F104" s="4" t="s">
        <v>105</v>
      </c>
      <c r="G104" s="3" t="s">
        <v>59</v>
      </c>
      <c r="H104" s="3">
        <f>I104+J104</f>
        <v>4</v>
      </c>
      <c r="I104" s="4">
        <v>4</v>
      </c>
      <c r="J104" s="4">
        <v>0</v>
      </c>
      <c r="K104" s="4">
        <v>0</v>
      </c>
      <c r="L104" s="3">
        <v>0</v>
      </c>
      <c r="M104" s="3">
        <v>0</v>
      </c>
    </row>
    <row r="105" spans="1:13" x14ac:dyDescent="0.3">
      <c r="A105" s="3">
        <v>3</v>
      </c>
      <c r="B105" s="11" t="s">
        <v>1</v>
      </c>
      <c r="C105" s="16">
        <v>1</v>
      </c>
      <c r="D105" s="4">
        <v>0.25</v>
      </c>
      <c r="E105" s="3">
        <v>0</v>
      </c>
      <c r="F105" s="4" t="s">
        <v>105</v>
      </c>
      <c r="G105" s="3" t="s">
        <v>59</v>
      </c>
      <c r="H105" s="3">
        <f>I105+J105</f>
        <v>2</v>
      </c>
      <c r="I105" s="4">
        <v>2</v>
      </c>
      <c r="J105" s="4">
        <v>0</v>
      </c>
      <c r="K105" s="4">
        <v>0</v>
      </c>
      <c r="L105" s="3">
        <v>0</v>
      </c>
      <c r="M105" s="3">
        <v>0</v>
      </c>
    </row>
    <row r="106" spans="1:13" x14ac:dyDescent="0.3">
      <c r="A106" s="3">
        <v>4</v>
      </c>
      <c r="B106" s="30" t="s">
        <v>165</v>
      </c>
      <c r="C106" s="8">
        <v>1</v>
      </c>
      <c r="D106" s="4">
        <v>0.5</v>
      </c>
      <c r="E106" s="3">
        <v>0</v>
      </c>
      <c r="F106" s="4" t="s">
        <v>105</v>
      </c>
      <c r="G106" s="3" t="s">
        <v>59</v>
      </c>
      <c r="H106" s="3">
        <f>I106+J106</f>
        <v>4</v>
      </c>
      <c r="I106" s="4">
        <v>4</v>
      </c>
      <c r="J106" s="4">
        <v>0</v>
      </c>
      <c r="K106" s="4">
        <v>0</v>
      </c>
      <c r="L106" s="3">
        <v>0</v>
      </c>
      <c r="M106" s="3">
        <v>0</v>
      </c>
    </row>
    <row r="107" spans="1:13" x14ac:dyDescent="0.3">
      <c r="A107" s="70" t="s">
        <v>60</v>
      </c>
      <c r="B107" s="71"/>
      <c r="C107" s="79"/>
      <c r="D107" s="10">
        <f>SUM(D103:D106)</f>
        <v>1.5</v>
      </c>
      <c r="E107" s="10">
        <f>SUM(E103:E106)</f>
        <v>0</v>
      </c>
      <c r="F107" s="10" t="s">
        <v>61</v>
      </c>
      <c r="G107" s="10" t="s">
        <v>61</v>
      </c>
      <c r="H107" s="10">
        <f>SUM(I107:J107)</f>
        <v>12</v>
      </c>
      <c r="I107" s="10">
        <f>SUM(I103:I106)</f>
        <v>12</v>
      </c>
      <c r="J107" s="10">
        <f>SUM(J103:J106)</f>
        <v>0</v>
      </c>
      <c r="K107" s="10">
        <f>SUM(K103:K106)</f>
        <v>0</v>
      </c>
      <c r="L107" s="10">
        <f t="shared" ref="L107:M107" si="42">SUM(L103:L106)</f>
        <v>0</v>
      </c>
      <c r="M107" s="10">
        <f t="shared" si="42"/>
        <v>0</v>
      </c>
    </row>
    <row r="108" spans="1:13" x14ac:dyDescent="0.3">
      <c r="A108" s="80" t="s">
        <v>62</v>
      </c>
      <c r="B108" s="81"/>
      <c r="C108" s="82"/>
      <c r="D108" s="6" t="s">
        <v>61</v>
      </c>
      <c r="E108" s="3">
        <f>E107</f>
        <v>0</v>
      </c>
      <c r="F108" s="3" t="s">
        <v>61</v>
      </c>
      <c r="G108" s="3" t="s">
        <v>61</v>
      </c>
      <c r="H108" s="22">
        <f t="shared" ref="H108" si="43">SUM(I108:J108)</f>
        <v>0</v>
      </c>
      <c r="I108" s="3">
        <v>0</v>
      </c>
      <c r="J108" s="22">
        <f>'Plan studiów NMiI semestry'!J64</f>
        <v>0</v>
      </c>
      <c r="K108" s="22">
        <f>'Plan studiów NMiI semestry'!K64</f>
        <v>0</v>
      </c>
      <c r="L108" s="3">
        <f>SUMIF($E103:$E106,"&gt;0",L103:L106)</f>
        <v>0</v>
      </c>
      <c r="M108" s="3">
        <f>SUMIF($E103:$E106,"&gt;0",M103:M106)</f>
        <v>0</v>
      </c>
    </row>
    <row r="109" spans="1:13" x14ac:dyDescent="0.3">
      <c r="A109" s="80" t="s">
        <v>63</v>
      </c>
      <c r="B109" s="81"/>
      <c r="C109" s="82"/>
      <c r="D109" s="3">
        <f>SUMIF(G103:G106,"f",D103:D106)</f>
        <v>0</v>
      </c>
      <c r="E109" s="3">
        <f>SUMIF(G103:G106,"f",E103:E106)</f>
        <v>0</v>
      </c>
      <c r="F109" s="3" t="s">
        <v>61</v>
      </c>
      <c r="G109" s="3" t="s">
        <v>61</v>
      </c>
      <c r="H109" s="3">
        <f t="shared" ref="H109:J109" si="44">SUMIF($G103:$G106,"f",H103:H106)</f>
        <v>0</v>
      </c>
      <c r="I109" s="3">
        <f t="shared" si="44"/>
        <v>0</v>
      </c>
      <c r="J109" s="3">
        <f t="shared" si="44"/>
        <v>0</v>
      </c>
      <c r="K109" s="3">
        <f>SUMIF($G103:$G106,"f",K103:K106)</f>
        <v>0</v>
      </c>
      <c r="L109" s="3">
        <f>SUMIF($G103:$G106,"f",L103:L106)</f>
        <v>0</v>
      </c>
      <c r="M109" s="3">
        <f>SUMIF($G103:$G106,"f",M103:M106)</f>
        <v>0</v>
      </c>
    </row>
    <row r="110" spans="1:13" x14ac:dyDescent="0.3">
      <c r="A110" s="7"/>
      <c r="B110" s="7"/>
      <c r="C110" s="7"/>
    </row>
  </sheetData>
  <sortState xmlns:xlrd2="http://schemas.microsoft.com/office/spreadsheetml/2017/richdata2" ref="B103:M106">
    <sortCondition ref="B103:B106"/>
  </sortState>
  <mergeCells count="57">
    <mergeCell ref="A107:C107"/>
    <mergeCell ref="A108:C108"/>
    <mergeCell ref="A109:C109"/>
    <mergeCell ref="A17:A18"/>
    <mergeCell ref="B17:B18"/>
    <mergeCell ref="C17:C18"/>
    <mergeCell ref="D17:D18"/>
    <mergeCell ref="E17:E18"/>
    <mergeCell ref="A28:C28"/>
    <mergeCell ref="A29:C29"/>
    <mergeCell ref="H17:K17"/>
    <mergeCell ref="F17:F18"/>
    <mergeCell ref="G17:G18"/>
    <mergeCell ref="L17:L18"/>
    <mergeCell ref="A1:M1"/>
    <mergeCell ref="A2:M2"/>
    <mergeCell ref="A5:M5"/>
    <mergeCell ref="A85:C85"/>
    <mergeCell ref="A30:C30"/>
    <mergeCell ref="A47:C47"/>
    <mergeCell ref="A48:C48"/>
    <mergeCell ref="A49:C49"/>
    <mergeCell ref="M17:M18"/>
    <mergeCell ref="A68:C68"/>
    <mergeCell ref="A69:C69"/>
    <mergeCell ref="A70:C70"/>
    <mergeCell ref="A22:C22"/>
    <mergeCell ref="A23:C23"/>
    <mergeCell ref="A6:M6"/>
    <mergeCell ref="A7:M7"/>
    <mergeCell ref="A87:C87"/>
    <mergeCell ref="A86:C86"/>
    <mergeCell ref="A88:M88"/>
    <mergeCell ref="A73:C73"/>
    <mergeCell ref="A74:C74"/>
    <mergeCell ref="A75:C75"/>
    <mergeCell ref="A19:M19"/>
    <mergeCell ref="A20:M20"/>
    <mergeCell ref="A25:M25"/>
    <mergeCell ref="A31:M31"/>
    <mergeCell ref="A24:C24"/>
    <mergeCell ref="A102:M102"/>
    <mergeCell ref="A50:M50"/>
    <mergeCell ref="A71:M71"/>
    <mergeCell ref="A76:M76"/>
    <mergeCell ref="A82:M82"/>
    <mergeCell ref="A83:M83"/>
    <mergeCell ref="A101:C101"/>
    <mergeCell ref="A92:C92"/>
    <mergeCell ref="A93:C93"/>
    <mergeCell ref="A99:C99"/>
    <mergeCell ref="A100:C100"/>
    <mergeCell ref="A94:M94"/>
    <mergeCell ref="A79:C79"/>
    <mergeCell ref="A80:C80"/>
    <mergeCell ref="A81:C81"/>
    <mergeCell ref="A91:C9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C7291-D24D-482E-97F7-96700EAAC356}">
  <dimension ref="A1:J71"/>
  <sheetViews>
    <sheetView zoomScaleNormal="100" workbookViewId="0">
      <selection activeCell="D63" sqref="D63"/>
    </sheetView>
  </sheetViews>
  <sheetFormatPr defaultRowHeight="14.4" x14ac:dyDescent="0.3"/>
  <cols>
    <col min="1" max="1" width="5.77734375" style="5" customWidth="1"/>
    <col min="2" max="2" width="55.77734375" style="5" customWidth="1"/>
    <col min="3" max="10" width="8.77734375" style="5" customWidth="1"/>
    <col min="11" max="16384" width="8.88671875" style="5"/>
  </cols>
  <sheetData>
    <row r="1" spans="1:10" x14ac:dyDescent="0.3">
      <c r="A1" s="61"/>
      <c r="B1" s="61"/>
      <c r="C1" s="61"/>
      <c r="D1" s="61"/>
      <c r="E1" s="61"/>
      <c r="F1" s="61"/>
      <c r="G1" s="61"/>
      <c r="H1" s="61"/>
      <c r="I1" s="61"/>
      <c r="J1" s="61"/>
    </row>
    <row r="3" spans="1:10" x14ac:dyDescent="0.3">
      <c r="A3" s="7" t="s">
        <v>77</v>
      </c>
    </row>
    <row r="4" spans="1:10" ht="72" customHeight="1" x14ac:dyDescent="0.3">
      <c r="A4" s="65" t="s">
        <v>45</v>
      </c>
      <c r="B4" s="65" t="s">
        <v>46</v>
      </c>
      <c r="C4" s="63" t="s">
        <v>48</v>
      </c>
      <c r="D4" s="63" t="s">
        <v>49</v>
      </c>
      <c r="E4" s="67" t="s">
        <v>52</v>
      </c>
      <c r="F4" s="68"/>
      <c r="G4" s="68"/>
      <c r="H4" s="69"/>
      <c r="I4" s="57" t="s">
        <v>140</v>
      </c>
      <c r="J4" s="57" t="s">
        <v>21</v>
      </c>
    </row>
    <row r="5" spans="1:10" ht="72" customHeight="1" x14ac:dyDescent="0.3">
      <c r="A5" s="66"/>
      <c r="B5" s="66"/>
      <c r="C5" s="64"/>
      <c r="D5" s="64"/>
      <c r="E5" s="19" t="s">
        <v>53</v>
      </c>
      <c r="F5" s="20" t="s">
        <v>54</v>
      </c>
      <c r="G5" s="20" t="s">
        <v>55</v>
      </c>
      <c r="H5" s="20" t="s">
        <v>101</v>
      </c>
      <c r="I5" s="58"/>
      <c r="J5" s="58"/>
    </row>
    <row r="6" spans="1:10" x14ac:dyDescent="0.3">
      <c r="A6" s="53" t="s">
        <v>78</v>
      </c>
      <c r="B6" s="84"/>
      <c r="C6" s="10">
        <f t="shared" ref="C6:I6" si="0">C9+C13+C17+C21+C25+C29+C34+C38+C42+C46</f>
        <v>120</v>
      </c>
      <c r="D6" s="10">
        <f t="shared" si="0"/>
        <v>65.5</v>
      </c>
      <c r="E6" s="10">
        <f t="shared" si="0"/>
        <v>1332</v>
      </c>
      <c r="F6" s="10">
        <f t="shared" si="0"/>
        <v>492</v>
      </c>
      <c r="G6" s="10">
        <f t="shared" si="0"/>
        <v>840</v>
      </c>
      <c r="H6" s="10">
        <f t="shared" si="0"/>
        <v>75</v>
      </c>
      <c r="I6" s="10">
        <f t="shared" si="0"/>
        <v>105</v>
      </c>
      <c r="J6" s="10">
        <f>J9+J13+J17+J21+J25+J29+J34+J38+J42+J46</f>
        <v>200</v>
      </c>
    </row>
    <row r="7" spans="1:10" x14ac:dyDescent="0.3">
      <c r="A7" s="70" t="s">
        <v>56</v>
      </c>
      <c r="B7" s="71"/>
      <c r="C7" s="71"/>
      <c r="D7" s="71"/>
      <c r="E7" s="71"/>
      <c r="F7" s="71"/>
      <c r="G7" s="71"/>
      <c r="H7" s="71"/>
      <c r="I7" s="71"/>
      <c r="J7" s="79"/>
    </row>
    <row r="8" spans="1:10" x14ac:dyDescent="0.3">
      <c r="A8" s="70" t="s">
        <v>57</v>
      </c>
      <c r="B8" s="71"/>
      <c r="C8" s="71"/>
      <c r="D8" s="71"/>
      <c r="E8" s="71"/>
      <c r="F8" s="71"/>
      <c r="G8" s="71"/>
      <c r="H8" s="71"/>
      <c r="I8" s="71"/>
      <c r="J8" s="79"/>
    </row>
    <row r="9" spans="1:10" x14ac:dyDescent="0.3">
      <c r="A9" s="70" t="s">
        <v>60</v>
      </c>
      <c r="B9" s="71"/>
      <c r="C9" s="10">
        <f>'Plan studiów NMiI'!D22</f>
        <v>2</v>
      </c>
      <c r="D9" s="10">
        <f>'Plan studiów NMiI'!E22</f>
        <v>2</v>
      </c>
      <c r="E9" s="10">
        <f>'Plan studiów NMiI'!H21</f>
        <v>30</v>
      </c>
      <c r="F9" s="10">
        <f>'Plan studiów NMiI'!I21</f>
        <v>0</v>
      </c>
      <c r="G9" s="10">
        <f>'Plan studiów NMiI'!J21</f>
        <v>30</v>
      </c>
      <c r="H9" s="10">
        <f>'Plan studiów NMiI'!K21</f>
        <v>1</v>
      </c>
      <c r="I9" s="10">
        <f>'Plan studiów NMiI'!L21</f>
        <v>0</v>
      </c>
      <c r="J9" s="10">
        <f>'Plan studiów NMiI'!M21</f>
        <v>0</v>
      </c>
    </row>
    <row r="10" spans="1:10" x14ac:dyDescent="0.3">
      <c r="A10" s="80" t="s">
        <v>62</v>
      </c>
      <c r="B10" s="81"/>
      <c r="C10" s="3" t="str">
        <f>'Plan studiów NMiI'!D23</f>
        <v>x</v>
      </c>
      <c r="D10" s="3">
        <f>'Plan studiów NMiI'!E23</f>
        <v>2</v>
      </c>
      <c r="E10" s="22">
        <f>'Plan studiów NMiI'!H22</f>
        <v>30</v>
      </c>
      <c r="F10" s="22">
        <f>'Plan studiów NMiI'!I22</f>
        <v>0</v>
      </c>
      <c r="G10" s="22">
        <f>'Plan studiów NMiI'!J22</f>
        <v>30</v>
      </c>
      <c r="H10" s="22">
        <f>'Plan studiów NMiI'!K22</f>
        <v>1</v>
      </c>
      <c r="I10" s="3">
        <f>'Plan studiów NMiI'!L22</f>
        <v>0</v>
      </c>
      <c r="J10" s="3">
        <f>'Plan studiów NMiI'!M22</f>
        <v>0</v>
      </c>
    </row>
    <row r="11" spans="1:10" x14ac:dyDescent="0.3">
      <c r="A11" s="80" t="s">
        <v>63</v>
      </c>
      <c r="B11" s="81"/>
      <c r="C11" s="3">
        <f>'Plan studiów NMiI'!D24</f>
        <v>2</v>
      </c>
      <c r="D11" s="3">
        <f>'Plan studiów NMiI'!E24</f>
        <v>2</v>
      </c>
      <c r="E11" s="3">
        <f>'Plan studiów NMiI'!H23</f>
        <v>30</v>
      </c>
      <c r="F11" s="3">
        <f>'Plan studiów NMiI'!I23</f>
        <v>0</v>
      </c>
      <c r="G11" s="3">
        <f>'Plan studiów NMiI'!J23</f>
        <v>30</v>
      </c>
      <c r="H11" s="3">
        <f>'Plan studiów NMiI'!K23</f>
        <v>1</v>
      </c>
      <c r="I11" s="3">
        <f>'Plan studiów NMiI'!L23</f>
        <v>0</v>
      </c>
      <c r="J11" s="3">
        <f>'Plan studiów NMiI'!M23</f>
        <v>0</v>
      </c>
    </row>
    <row r="12" spans="1:10" x14ac:dyDescent="0.3">
      <c r="A12" s="70" t="s">
        <v>64</v>
      </c>
      <c r="B12" s="71"/>
      <c r="C12" s="71"/>
      <c r="D12" s="71"/>
      <c r="E12" s="71"/>
      <c r="F12" s="71"/>
      <c r="G12" s="71"/>
      <c r="H12" s="71"/>
      <c r="I12" s="71"/>
      <c r="J12" s="79"/>
    </row>
    <row r="13" spans="1:10" x14ac:dyDescent="0.3">
      <c r="A13" s="70" t="s">
        <v>60</v>
      </c>
      <c r="B13" s="71"/>
      <c r="C13" s="10">
        <f>'Plan studiów NMiI'!D28</f>
        <v>9.5</v>
      </c>
      <c r="D13" s="10">
        <f>'Plan studiów NMiI'!E28</f>
        <v>2.5</v>
      </c>
      <c r="E13" s="10">
        <f>'Plan studiów NMiI'!H28</f>
        <v>135</v>
      </c>
      <c r="F13" s="10">
        <f>'Plan studiów NMiI'!I28</f>
        <v>60</v>
      </c>
      <c r="G13" s="10">
        <f>'Plan studiów NMiI'!J28</f>
        <v>75</v>
      </c>
      <c r="H13" s="10">
        <f>'Plan studiów NMiI'!K28</f>
        <v>8</v>
      </c>
      <c r="I13" s="10">
        <f>'Plan studiów NMiI'!L28</f>
        <v>0</v>
      </c>
      <c r="J13" s="10">
        <f>'Plan studiów NMiI'!M28</f>
        <v>0</v>
      </c>
    </row>
    <row r="14" spans="1:10" x14ac:dyDescent="0.3">
      <c r="A14" s="80" t="s">
        <v>62</v>
      </c>
      <c r="B14" s="81"/>
      <c r="C14" s="3" t="str">
        <f>'Plan studiów NMiI'!D29</f>
        <v>x</v>
      </c>
      <c r="D14" s="3">
        <f>'Plan studiów NMiI'!E29</f>
        <v>2.5</v>
      </c>
      <c r="E14" s="22">
        <f>'Plan studiów NMiI'!H29</f>
        <v>36</v>
      </c>
      <c r="F14" s="22">
        <f>'Plan studiów NMiI'!I29</f>
        <v>0</v>
      </c>
      <c r="G14" s="22">
        <f>'Plan studiów NMiI'!J29</f>
        <v>36</v>
      </c>
      <c r="H14" s="22">
        <f>'Plan studiów NMiI'!K29</f>
        <v>2</v>
      </c>
      <c r="I14" s="3">
        <f>'Plan studiów NMiI'!L29</f>
        <v>0</v>
      </c>
      <c r="J14" s="3">
        <f>'Plan studiów NMiI'!M29</f>
        <v>0</v>
      </c>
    </row>
    <row r="15" spans="1:10" x14ac:dyDescent="0.3">
      <c r="A15" s="80" t="s">
        <v>63</v>
      </c>
      <c r="B15" s="81"/>
      <c r="C15" s="3">
        <f>'Plan studiów NMiI'!D30</f>
        <v>0</v>
      </c>
      <c r="D15" s="3">
        <f>'Plan studiów NMiI'!E30</f>
        <v>0</v>
      </c>
      <c r="E15" s="3">
        <f>'Plan studiów NMiI'!H30</f>
        <v>0</v>
      </c>
      <c r="F15" s="3">
        <f>'Plan studiów NMiI'!I30</f>
        <v>0</v>
      </c>
      <c r="G15" s="3">
        <f>'Plan studiów NMiI'!J30</f>
        <v>0</v>
      </c>
      <c r="H15" s="3">
        <f>'Plan studiów NMiI'!K30</f>
        <v>0</v>
      </c>
      <c r="I15" s="3">
        <f>'Plan studiów NMiI'!L30</f>
        <v>0</v>
      </c>
      <c r="J15" s="3">
        <f>'Plan studiów NMiI'!M30</f>
        <v>0</v>
      </c>
    </row>
    <row r="16" spans="1:10" x14ac:dyDescent="0.3">
      <c r="A16" s="70" t="s">
        <v>65</v>
      </c>
      <c r="B16" s="71"/>
      <c r="C16" s="71"/>
      <c r="D16" s="71"/>
      <c r="E16" s="71"/>
      <c r="F16" s="71"/>
      <c r="G16" s="71"/>
      <c r="H16" s="71"/>
      <c r="I16" s="71"/>
      <c r="J16" s="79"/>
    </row>
    <row r="17" spans="1:10" x14ac:dyDescent="0.3">
      <c r="A17" s="70" t="s">
        <v>60</v>
      </c>
      <c r="B17" s="71"/>
      <c r="C17" s="10">
        <f>'Plan studiów NMiI'!D47</f>
        <v>55.5</v>
      </c>
      <c r="D17" s="10">
        <f>'Plan studiów NMiI'!E47</f>
        <v>28.5</v>
      </c>
      <c r="E17" s="10">
        <f>'Plan studiów NMiI'!H47</f>
        <v>495</v>
      </c>
      <c r="F17" s="10">
        <f>'Plan studiów NMiI'!I47</f>
        <v>225</v>
      </c>
      <c r="G17" s="10">
        <f>'Plan studiów NMiI'!J47</f>
        <v>270</v>
      </c>
      <c r="H17" s="10">
        <f>'Plan studiów NMiI'!K47</f>
        <v>28</v>
      </c>
      <c r="I17" s="10">
        <f>'Plan studiów NMiI'!L47</f>
        <v>0</v>
      </c>
      <c r="J17" s="10">
        <f>'Plan studiów NMiI'!M47</f>
        <v>200</v>
      </c>
    </row>
    <row r="18" spans="1:10" x14ac:dyDescent="0.3">
      <c r="A18" s="80" t="s">
        <v>62</v>
      </c>
      <c r="B18" s="81"/>
      <c r="C18" s="3" t="str">
        <f>'Plan studiów NMiI'!D48</f>
        <v>x</v>
      </c>
      <c r="D18" s="3">
        <f>'Plan studiów NMiI'!E48</f>
        <v>28.5</v>
      </c>
      <c r="E18" s="22">
        <f>'Plan studiów NMiI'!H48</f>
        <v>248</v>
      </c>
      <c r="F18" s="22">
        <f>'Plan studiów NMiI'!I48</f>
        <v>0</v>
      </c>
      <c r="G18" s="22">
        <f>'Plan studiów NMiI'!J48</f>
        <v>248</v>
      </c>
      <c r="H18" s="22">
        <f>'Plan studiów NMiI'!K48</f>
        <v>12</v>
      </c>
      <c r="I18" s="3">
        <f>'Plan studiów NMiI'!L48</f>
        <v>0</v>
      </c>
      <c r="J18" s="3">
        <f>'Plan studiów NMiI'!M48</f>
        <v>200</v>
      </c>
    </row>
    <row r="19" spans="1:10" x14ac:dyDescent="0.3">
      <c r="A19" s="80" t="s">
        <v>63</v>
      </c>
      <c r="B19" s="81"/>
      <c r="C19" s="3">
        <f>'Plan studiów NMiI'!D49</f>
        <v>32.5</v>
      </c>
      <c r="D19" s="3">
        <f>'Plan studiów NMiI'!E49</f>
        <v>20.5</v>
      </c>
      <c r="E19" s="3">
        <f>'Plan studiów NMiI'!H49</f>
        <v>165</v>
      </c>
      <c r="F19" s="3">
        <f>'Plan studiów NMiI'!I49</f>
        <v>30</v>
      </c>
      <c r="G19" s="3">
        <f>'Plan studiów NMiI'!J49</f>
        <v>135</v>
      </c>
      <c r="H19" s="3">
        <f>'Plan studiów NMiI'!K49</f>
        <v>8</v>
      </c>
      <c r="I19" s="3">
        <f>'Plan studiów NMiI'!L49</f>
        <v>0</v>
      </c>
      <c r="J19" s="3">
        <f>'Plan studiów NMiI'!M49</f>
        <v>200</v>
      </c>
    </row>
    <row r="20" spans="1:10" x14ac:dyDescent="0.3">
      <c r="A20" s="70" t="s">
        <v>66</v>
      </c>
      <c r="B20" s="71"/>
      <c r="C20" s="71"/>
      <c r="D20" s="71"/>
      <c r="E20" s="71"/>
      <c r="F20" s="71"/>
      <c r="G20" s="71"/>
      <c r="H20" s="71"/>
      <c r="I20" s="71"/>
      <c r="J20" s="79"/>
    </row>
    <row r="21" spans="1:10" x14ac:dyDescent="0.3">
      <c r="A21" s="70" t="s">
        <v>60</v>
      </c>
      <c r="B21" s="71"/>
      <c r="C21" s="10">
        <f>'Plan studiów NMiI'!D68</f>
        <v>32</v>
      </c>
      <c r="D21" s="10">
        <f>'Plan studiów NMiI'!E68</f>
        <v>19</v>
      </c>
      <c r="E21" s="10">
        <f>'Plan studiów NMiI'!H68</f>
        <v>435</v>
      </c>
      <c r="F21" s="10">
        <f>'Plan studiów NMiI'!I68</f>
        <v>120</v>
      </c>
      <c r="G21" s="10">
        <f>'Plan studiów NMiI'!J68</f>
        <v>315</v>
      </c>
      <c r="H21" s="10">
        <f>'Plan studiów NMiI'!K68</f>
        <v>24</v>
      </c>
      <c r="I21" s="10">
        <f>'Plan studiów NMiI'!L68</f>
        <v>0</v>
      </c>
      <c r="J21" s="10">
        <f>'Plan studiów NMiI'!M68</f>
        <v>0</v>
      </c>
    </row>
    <row r="22" spans="1:10" x14ac:dyDescent="0.3">
      <c r="A22" s="80" t="s">
        <v>62</v>
      </c>
      <c r="B22" s="81"/>
      <c r="C22" s="3" t="str">
        <f>'Plan studiów NMiI'!D69</f>
        <v>x</v>
      </c>
      <c r="D22" s="3">
        <f>'Plan studiów NMiI'!E69</f>
        <v>19</v>
      </c>
      <c r="E22" s="22">
        <f>'Plan studiów NMiI'!H69</f>
        <v>262</v>
      </c>
      <c r="F22" s="3">
        <f>'Plan studiów NMiI'!I69</f>
        <v>0</v>
      </c>
      <c r="G22" s="22">
        <f>'Plan studiów NMiI'!J69</f>
        <v>262</v>
      </c>
      <c r="H22" s="22">
        <f>'Plan studiów NMiI'!K69</f>
        <v>16</v>
      </c>
      <c r="I22" s="3">
        <f>'Plan studiów NMiI'!L69</f>
        <v>0</v>
      </c>
      <c r="J22" s="3">
        <f>'Plan studiów NMiI'!M69</f>
        <v>0</v>
      </c>
    </row>
    <row r="23" spans="1:10" x14ac:dyDescent="0.3">
      <c r="A23" s="80" t="s">
        <v>63</v>
      </c>
      <c r="B23" s="81"/>
      <c r="C23" s="3">
        <f>'Plan studiów NMiI'!D70</f>
        <v>32</v>
      </c>
      <c r="D23" s="3">
        <f>'Plan studiów NMiI'!E70</f>
        <v>19</v>
      </c>
      <c r="E23" s="3">
        <f>'Plan studiów NMiI'!H70</f>
        <v>435</v>
      </c>
      <c r="F23" s="3">
        <f>'Plan studiów NMiI'!I70</f>
        <v>120</v>
      </c>
      <c r="G23" s="3">
        <f>'Plan studiów NMiI'!J70</f>
        <v>315</v>
      </c>
      <c r="H23" s="3">
        <f>'Plan studiów NMiI'!K70</f>
        <v>24</v>
      </c>
      <c r="I23" s="3">
        <f>'Plan studiów NMiI'!L70</f>
        <v>0</v>
      </c>
      <c r="J23" s="3">
        <f>'Plan studiów NMiI'!M70</f>
        <v>0</v>
      </c>
    </row>
    <row r="24" spans="1:10" x14ac:dyDescent="0.3">
      <c r="A24" s="53" t="s">
        <v>122</v>
      </c>
      <c r="B24" s="54"/>
      <c r="C24" s="54"/>
      <c r="D24" s="54"/>
      <c r="E24" s="54"/>
      <c r="F24" s="54"/>
      <c r="G24" s="54"/>
      <c r="H24" s="54"/>
      <c r="I24" s="54"/>
      <c r="J24" s="54"/>
    </row>
    <row r="25" spans="1:10" x14ac:dyDescent="0.3">
      <c r="A25" s="70" t="s">
        <v>60</v>
      </c>
      <c r="B25" s="71"/>
      <c r="C25" s="10">
        <f>'Plan studiów NMiI'!D73</f>
        <v>4.5</v>
      </c>
      <c r="D25" s="10">
        <f>'Plan studiów NMiI'!E73</f>
        <v>2</v>
      </c>
      <c r="E25" s="10">
        <f>'Plan studiów NMiI'!H73</f>
        <v>60</v>
      </c>
      <c r="F25" s="10">
        <f>'Plan studiów NMiI'!I73</f>
        <v>30</v>
      </c>
      <c r="G25" s="10">
        <f>'Plan studiów NMiI'!J73</f>
        <v>30</v>
      </c>
      <c r="H25" s="10">
        <f>'Plan studiów NMiI'!K73</f>
        <v>2</v>
      </c>
      <c r="I25" s="10">
        <f>'Plan studiów NMiI'!L73</f>
        <v>0</v>
      </c>
      <c r="J25" s="10">
        <f>'Plan studiów NMiI'!M73</f>
        <v>0</v>
      </c>
    </row>
    <row r="26" spans="1:10" x14ac:dyDescent="0.3">
      <c r="A26" s="80" t="s">
        <v>62</v>
      </c>
      <c r="B26" s="81"/>
      <c r="C26" s="3" t="str">
        <f>'Plan studiów NMiI'!D74</f>
        <v>x</v>
      </c>
      <c r="D26" s="3">
        <f>'Plan studiów NMiI'!E74</f>
        <v>2</v>
      </c>
      <c r="E26" s="22">
        <f>'Plan studiów NMiI'!H74</f>
        <v>27</v>
      </c>
      <c r="F26" s="22">
        <f>'Plan studiów NMiI'!I74</f>
        <v>0</v>
      </c>
      <c r="G26" s="22">
        <f>'Plan studiów NMiI'!J74</f>
        <v>27</v>
      </c>
      <c r="H26" s="22">
        <f>'Plan studiów NMiI'!K74</f>
        <v>1</v>
      </c>
      <c r="I26" s="3">
        <f>'Plan studiów NMiI'!L74</f>
        <v>0</v>
      </c>
      <c r="J26" s="3">
        <f>'Plan studiów NMiI'!M74</f>
        <v>0</v>
      </c>
    </row>
    <row r="27" spans="1:10" x14ac:dyDescent="0.3">
      <c r="A27" s="80" t="s">
        <v>63</v>
      </c>
      <c r="B27" s="81"/>
      <c r="C27" s="3">
        <f>'Plan studiów NMiI'!D75</f>
        <v>0</v>
      </c>
      <c r="D27" s="3">
        <f>'Plan studiów NMiI'!E75</f>
        <v>0</v>
      </c>
      <c r="E27" s="3">
        <f>'Plan studiów NMiI'!H75</f>
        <v>0</v>
      </c>
      <c r="F27" s="3">
        <f>'Plan studiów NMiI'!I75</f>
        <v>0</v>
      </c>
      <c r="G27" s="3">
        <f>'Plan studiów NMiI'!J75</f>
        <v>0</v>
      </c>
      <c r="H27" s="3">
        <f>'Plan studiów NMiI'!K75</f>
        <v>0</v>
      </c>
      <c r="I27" s="3">
        <f>'Plan studiów NMiI'!L75</f>
        <v>0</v>
      </c>
      <c r="J27" s="3">
        <f>'Plan studiów NMiI'!M75</f>
        <v>0</v>
      </c>
    </row>
    <row r="28" spans="1:10" x14ac:dyDescent="0.3">
      <c r="A28" s="53" t="s">
        <v>121</v>
      </c>
      <c r="B28" s="54"/>
      <c r="C28" s="54"/>
      <c r="D28" s="54"/>
      <c r="E28" s="54"/>
      <c r="F28" s="54"/>
      <c r="G28" s="54"/>
      <c r="H28" s="54"/>
      <c r="I28" s="54"/>
      <c r="J28" s="54"/>
    </row>
    <row r="29" spans="1:10" x14ac:dyDescent="0.3">
      <c r="A29" s="70" t="s">
        <v>60</v>
      </c>
      <c r="B29" s="71"/>
      <c r="C29" s="10">
        <f>'Plan studiów NMiI'!D79</f>
        <v>6.5</v>
      </c>
      <c r="D29" s="10">
        <f>'Plan studiów NMiI'!E79</f>
        <v>3</v>
      </c>
      <c r="E29" s="10">
        <f>'Plan studiów NMiI'!H79</f>
        <v>90</v>
      </c>
      <c r="F29" s="10">
        <f>'Plan studiów NMiI'!I79</f>
        <v>45</v>
      </c>
      <c r="G29" s="10">
        <f>'Plan studiów NMiI'!J79</f>
        <v>45</v>
      </c>
      <c r="H29" s="10">
        <f>'Plan studiów NMiI'!K79</f>
        <v>4</v>
      </c>
      <c r="I29" s="10">
        <f>'Plan studiów NMiI'!L79</f>
        <v>0</v>
      </c>
      <c r="J29" s="10">
        <f>'Plan studiów NMiI'!M79</f>
        <v>0</v>
      </c>
    </row>
    <row r="30" spans="1:10" x14ac:dyDescent="0.3">
      <c r="A30" s="80" t="s">
        <v>62</v>
      </c>
      <c r="B30" s="81"/>
      <c r="C30" s="3" t="str">
        <f>'Plan studiów NMiI'!D80</f>
        <v>x</v>
      </c>
      <c r="D30" s="3">
        <f>'Plan studiów NMiI'!E80</f>
        <v>3</v>
      </c>
      <c r="E30" s="22">
        <f>'Plan studiów NMiI'!H80</f>
        <v>42</v>
      </c>
      <c r="F30" s="22">
        <f>'Plan studiów NMiI'!I80</f>
        <v>0</v>
      </c>
      <c r="G30" s="22">
        <f>'Plan studiów NMiI'!J80</f>
        <v>42</v>
      </c>
      <c r="H30" s="22">
        <f>'Plan studiów NMiI'!K80</f>
        <v>2</v>
      </c>
      <c r="I30" s="3">
        <f>'Plan studiów NMiI'!L80</f>
        <v>0</v>
      </c>
      <c r="J30" s="3">
        <f>'Plan studiów NMiI'!M80</f>
        <v>0</v>
      </c>
    </row>
    <row r="31" spans="1:10" x14ac:dyDescent="0.3">
      <c r="A31" s="80" t="s">
        <v>63</v>
      </c>
      <c r="B31" s="81"/>
      <c r="C31" s="3">
        <f>'Plan studiów NMiI'!D81</f>
        <v>0</v>
      </c>
      <c r="D31" s="3">
        <f>'Plan studiów NMiI'!E81</f>
        <v>0</v>
      </c>
      <c r="E31" s="3">
        <f>'Plan studiów NMiI'!H81</f>
        <v>0</v>
      </c>
      <c r="F31" s="3">
        <f>'Plan studiów NMiI'!I81</f>
        <v>0</v>
      </c>
      <c r="G31" s="3">
        <f>'Plan studiów NMiI'!J81</f>
        <v>0</v>
      </c>
      <c r="H31" s="3">
        <f>'Plan studiów NMiI'!K81</f>
        <v>0</v>
      </c>
      <c r="I31" s="3">
        <f>'Plan studiów NMiI'!L81</f>
        <v>0</v>
      </c>
      <c r="J31" s="3">
        <f>'Plan studiów NMiI'!M81</f>
        <v>0</v>
      </c>
    </row>
    <row r="32" spans="1:10" x14ac:dyDescent="0.3">
      <c r="A32" s="70" t="s">
        <v>67</v>
      </c>
      <c r="B32" s="71"/>
      <c r="C32" s="71"/>
      <c r="D32" s="71"/>
      <c r="E32" s="71"/>
      <c r="F32" s="71"/>
      <c r="G32" s="71"/>
      <c r="H32" s="71"/>
      <c r="I32" s="71"/>
      <c r="J32" s="79"/>
    </row>
    <row r="33" spans="1:10" x14ac:dyDescent="0.3">
      <c r="A33" s="53" t="s">
        <v>118</v>
      </c>
      <c r="B33" s="54"/>
      <c r="C33" s="54"/>
      <c r="D33" s="54"/>
      <c r="E33" s="54"/>
      <c r="F33" s="54"/>
      <c r="G33" s="54"/>
      <c r="H33" s="54"/>
      <c r="I33" s="54"/>
      <c r="J33" s="54"/>
    </row>
    <row r="34" spans="1:10" x14ac:dyDescent="0.3">
      <c r="A34" s="70" t="s">
        <v>60</v>
      </c>
      <c r="B34" s="71"/>
      <c r="C34" s="10">
        <f>'Plan studiów NMiI'!D85</f>
        <v>2</v>
      </c>
      <c r="D34" s="10">
        <f>'Plan studiów NMiI'!E85</f>
        <v>2</v>
      </c>
      <c r="E34" s="10">
        <f>'Plan studiów NMiI'!H85</f>
        <v>30</v>
      </c>
      <c r="F34" s="10">
        <f>'Plan studiów NMiI'!I85</f>
        <v>0</v>
      </c>
      <c r="G34" s="10">
        <f>'Plan studiów NMiI'!J85</f>
        <v>30</v>
      </c>
      <c r="H34" s="10">
        <f>'Plan studiów NMiI'!K85</f>
        <v>2</v>
      </c>
      <c r="I34" s="10">
        <f>'Plan studiów NMiI'!L85</f>
        <v>0</v>
      </c>
      <c r="J34" s="10">
        <f>'Plan studiów NMiI'!M85</f>
        <v>0</v>
      </c>
    </row>
    <row r="35" spans="1:10" x14ac:dyDescent="0.3">
      <c r="A35" s="80" t="s">
        <v>62</v>
      </c>
      <c r="B35" s="81"/>
      <c r="C35" s="3" t="str">
        <f>'Plan studiów NMiI'!D86</f>
        <v>x</v>
      </c>
      <c r="D35" s="3">
        <f>'Plan studiów NMiI'!E86</f>
        <v>2</v>
      </c>
      <c r="E35" s="3">
        <f>'Plan studiów NMiI'!H86</f>
        <v>30</v>
      </c>
      <c r="F35" s="3">
        <f>'Plan studiów NMiI'!I86</f>
        <v>0</v>
      </c>
      <c r="G35" s="3">
        <f>'Plan studiów NMiI'!J86</f>
        <v>30</v>
      </c>
      <c r="H35" s="3">
        <f>'Plan studiów NMiI'!K86</f>
        <v>2</v>
      </c>
      <c r="I35" s="3">
        <f>'Plan studiów NMiI'!L86</f>
        <v>0</v>
      </c>
      <c r="J35" s="3">
        <f>'Plan studiów NMiI'!M86</f>
        <v>0</v>
      </c>
    </row>
    <row r="36" spans="1:10" x14ac:dyDescent="0.3">
      <c r="A36" s="80" t="s">
        <v>63</v>
      </c>
      <c r="B36" s="81"/>
      <c r="C36" s="3">
        <f>'Plan studiów NMiI'!D87</f>
        <v>0</v>
      </c>
      <c r="D36" s="3">
        <f>'Plan studiów NMiI'!E87</f>
        <v>0</v>
      </c>
      <c r="E36" s="3">
        <f>'Plan studiów NMiI'!H87</f>
        <v>0</v>
      </c>
      <c r="F36" s="3">
        <f>'Plan studiów NMiI'!I87</f>
        <v>0</v>
      </c>
      <c r="G36" s="3">
        <f>'Plan studiów NMiI'!J87</f>
        <v>0</v>
      </c>
      <c r="H36" s="3">
        <f>'Plan studiów NMiI'!K87</f>
        <v>0</v>
      </c>
      <c r="I36" s="3">
        <f>'Plan studiów NMiI'!L87</f>
        <v>0</v>
      </c>
      <c r="J36" s="3">
        <f>'Plan studiów NMiI'!M87</f>
        <v>0</v>
      </c>
    </row>
    <row r="37" spans="1:10" x14ac:dyDescent="0.3">
      <c r="A37" s="53" t="s">
        <v>120</v>
      </c>
      <c r="B37" s="54"/>
      <c r="C37" s="54"/>
      <c r="D37" s="54"/>
      <c r="E37" s="54"/>
      <c r="F37" s="54"/>
      <c r="G37" s="54"/>
      <c r="H37" s="54"/>
      <c r="I37" s="54"/>
      <c r="J37" s="54"/>
    </row>
    <row r="38" spans="1:10" x14ac:dyDescent="0.3">
      <c r="A38" s="70" t="s">
        <v>60</v>
      </c>
      <c r="B38" s="71"/>
      <c r="C38" s="10">
        <f>'Plan studiów NMiI'!D91</f>
        <v>2.5</v>
      </c>
      <c r="D38" s="10">
        <f>'Plan studiów NMiI'!E91</f>
        <v>2.5</v>
      </c>
      <c r="E38" s="10">
        <f>'Plan studiów NMiI'!H91</f>
        <v>15</v>
      </c>
      <c r="F38" s="10">
        <f>'Plan studiów NMiI'!I91</f>
        <v>0</v>
      </c>
      <c r="G38" s="10">
        <f>'Plan studiów NMiI'!J91</f>
        <v>15</v>
      </c>
      <c r="H38" s="10">
        <f>'Plan studiów NMiI'!K91</f>
        <v>2</v>
      </c>
      <c r="I38" s="10">
        <f>'Plan studiów NMiI'!L91</f>
        <v>45</v>
      </c>
      <c r="J38" s="10">
        <f>'Plan studiów NMiI'!M91</f>
        <v>0</v>
      </c>
    </row>
    <row r="39" spans="1:10" x14ac:dyDescent="0.3">
      <c r="A39" s="80" t="s">
        <v>62</v>
      </c>
      <c r="B39" s="81"/>
      <c r="C39" s="3" t="str">
        <f>'Plan studiów NMiI'!D92</f>
        <v>x</v>
      </c>
      <c r="D39" s="3">
        <f>'Plan studiów NMiI'!E92</f>
        <v>2.5</v>
      </c>
      <c r="E39" s="3">
        <f>'Plan studiów NMiI'!H92</f>
        <v>15</v>
      </c>
      <c r="F39" s="3">
        <f>'Plan studiów NMiI'!I92</f>
        <v>0</v>
      </c>
      <c r="G39" s="3">
        <f>'Plan studiów NMiI'!J92</f>
        <v>15</v>
      </c>
      <c r="H39" s="3">
        <f>'Plan studiów NMiI'!K92</f>
        <v>2</v>
      </c>
      <c r="I39" s="3">
        <f>'Plan studiów NMiI'!L92</f>
        <v>45</v>
      </c>
      <c r="J39" s="3">
        <f>'Plan studiów NMiI'!M92</f>
        <v>0</v>
      </c>
    </row>
    <row r="40" spans="1:10" x14ac:dyDescent="0.3">
      <c r="A40" s="80" t="s">
        <v>63</v>
      </c>
      <c r="B40" s="81"/>
      <c r="C40" s="3">
        <f>'Plan studiów NMiI'!D93</f>
        <v>0</v>
      </c>
      <c r="D40" s="3">
        <f>'Plan studiów NMiI'!E93</f>
        <v>0</v>
      </c>
      <c r="E40" s="3">
        <f>'Plan studiów NMiI'!H93</f>
        <v>0</v>
      </c>
      <c r="F40" s="3">
        <f>'Plan studiów NMiI'!I93</f>
        <v>0</v>
      </c>
      <c r="G40" s="3">
        <f>'Plan studiów NMiI'!J93</f>
        <v>0</v>
      </c>
      <c r="H40" s="3">
        <f>'Plan studiów NMiI'!K93</f>
        <v>0</v>
      </c>
      <c r="I40" s="3">
        <f>'Plan studiów NMiI'!L93</f>
        <v>0</v>
      </c>
      <c r="J40" s="3">
        <f>'Plan studiów NMiI'!M93</f>
        <v>0</v>
      </c>
    </row>
    <row r="41" spans="1:10" x14ac:dyDescent="0.3">
      <c r="A41" s="53" t="s">
        <v>119</v>
      </c>
      <c r="B41" s="54"/>
      <c r="C41" s="54"/>
      <c r="D41" s="54"/>
      <c r="E41" s="54"/>
      <c r="F41" s="54"/>
      <c r="G41" s="54"/>
      <c r="H41" s="54"/>
      <c r="I41" s="54"/>
      <c r="J41" s="54"/>
    </row>
    <row r="42" spans="1:10" x14ac:dyDescent="0.3">
      <c r="A42" s="70" t="s">
        <v>60</v>
      </c>
      <c r="B42" s="71"/>
      <c r="C42" s="10">
        <f>'Plan studiów NMiI'!D99</f>
        <v>4</v>
      </c>
      <c r="D42" s="10">
        <f>'Plan studiów NMiI'!E99</f>
        <v>4</v>
      </c>
      <c r="E42" s="10">
        <f>'Plan studiów NMiI'!H99</f>
        <v>30</v>
      </c>
      <c r="F42" s="10">
        <f>'Plan studiów NMiI'!I99</f>
        <v>0</v>
      </c>
      <c r="G42" s="10">
        <f>'Plan studiów NMiI'!J99</f>
        <v>30</v>
      </c>
      <c r="H42" s="10">
        <f>'Plan studiów NMiI'!K99</f>
        <v>4</v>
      </c>
      <c r="I42" s="10">
        <f>'Plan studiów NMiI'!L99</f>
        <v>60</v>
      </c>
      <c r="J42" s="10">
        <f>'Plan studiów NMiI'!M99</f>
        <v>0</v>
      </c>
    </row>
    <row r="43" spans="1:10" x14ac:dyDescent="0.3">
      <c r="A43" s="80" t="s">
        <v>62</v>
      </c>
      <c r="B43" s="81"/>
      <c r="C43" s="3" t="str">
        <f>'Plan studiów NMiI'!D100</f>
        <v>x</v>
      </c>
      <c r="D43" s="3">
        <f>'Plan studiów NMiI'!E100</f>
        <v>4</v>
      </c>
      <c r="E43" s="3">
        <f>'Plan studiów NMiI'!H100</f>
        <v>30</v>
      </c>
      <c r="F43" s="3">
        <f>'Plan studiów NMiI'!I100</f>
        <v>0</v>
      </c>
      <c r="G43" s="3">
        <f>'Plan studiów NMiI'!J100</f>
        <v>30</v>
      </c>
      <c r="H43" s="3">
        <f>'Plan studiów NMiI'!K100</f>
        <v>4</v>
      </c>
      <c r="I43" s="3">
        <f>'Plan studiów NMiI'!L100</f>
        <v>60</v>
      </c>
      <c r="J43" s="3">
        <f>'Plan studiów NMiI'!M100</f>
        <v>0</v>
      </c>
    </row>
    <row r="44" spans="1:10" x14ac:dyDescent="0.3">
      <c r="A44" s="80" t="s">
        <v>63</v>
      </c>
      <c r="B44" s="81"/>
      <c r="C44" s="3">
        <f>'Plan studiów NMiI'!D101</f>
        <v>0</v>
      </c>
      <c r="D44" s="3">
        <f>'Plan studiów NMiI'!E101</f>
        <v>0</v>
      </c>
      <c r="E44" s="3">
        <f>'Plan studiów NMiI'!H101</f>
        <v>0</v>
      </c>
      <c r="F44" s="3">
        <f>'Plan studiów NMiI'!I101</f>
        <v>0</v>
      </c>
      <c r="G44" s="3">
        <f>'Plan studiów NMiI'!J101</f>
        <v>0</v>
      </c>
      <c r="H44" s="3">
        <f>'Plan studiów NMiI'!K101</f>
        <v>0</v>
      </c>
      <c r="I44" s="3">
        <f>'Plan studiów NMiI'!L101</f>
        <v>0</v>
      </c>
      <c r="J44" s="3">
        <f>'Plan studiów NMiI'!M101</f>
        <v>0</v>
      </c>
    </row>
    <row r="45" spans="1:10" x14ac:dyDescent="0.3">
      <c r="A45" s="70" t="s">
        <v>68</v>
      </c>
      <c r="B45" s="71"/>
      <c r="C45" s="71"/>
      <c r="D45" s="71"/>
      <c r="E45" s="71"/>
      <c r="F45" s="71"/>
      <c r="G45" s="71"/>
      <c r="H45" s="71"/>
      <c r="I45" s="71"/>
      <c r="J45" s="79"/>
    </row>
    <row r="46" spans="1:10" x14ac:dyDescent="0.3">
      <c r="A46" s="70" t="s">
        <v>60</v>
      </c>
      <c r="B46" s="71"/>
      <c r="C46" s="10">
        <f>'Plan studiów NMiI'!D107</f>
        <v>1.5</v>
      </c>
      <c r="D46" s="10">
        <f>'Plan studiów NMiI'!E107</f>
        <v>0</v>
      </c>
      <c r="E46" s="10">
        <f>'Plan studiów NMiI'!H107</f>
        <v>12</v>
      </c>
      <c r="F46" s="10">
        <f>'Plan studiów NMiI'!I107</f>
        <v>12</v>
      </c>
      <c r="G46" s="10">
        <f>'Plan studiów NMiI'!J107</f>
        <v>0</v>
      </c>
      <c r="H46" s="10">
        <f>'Plan studiów NMiI'!K107</f>
        <v>0</v>
      </c>
      <c r="I46" s="10">
        <f>'Plan studiów NMiI'!L107</f>
        <v>0</v>
      </c>
      <c r="J46" s="10">
        <f>'Plan studiów NMiI'!M107</f>
        <v>0</v>
      </c>
    </row>
    <row r="47" spans="1:10" x14ac:dyDescent="0.3">
      <c r="A47" s="80" t="s">
        <v>62</v>
      </c>
      <c r="B47" s="81"/>
      <c r="C47" s="3" t="str">
        <f>'Plan studiów NMiI'!D108</f>
        <v>x</v>
      </c>
      <c r="D47" s="3">
        <f>'Plan studiów NMiI'!E108</f>
        <v>0</v>
      </c>
      <c r="E47" s="3">
        <f>'Plan studiów NMiI'!H108</f>
        <v>0</v>
      </c>
      <c r="F47" s="3">
        <f>'Plan studiów NMiI'!I108</f>
        <v>0</v>
      </c>
      <c r="G47" s="3">
        <f>'Plan studiów NMiI'!J108</f>
        <v>0</v>
      </c>
      <c r="H47" s="3">
        <f>'Plan studiów NMiI'!K108</f>
        <v>0</v>
      </c>
      <c r="I47" s="3">
        <f>'Plan studiów NMiI'!L108</f>
        <v>0</v>
      </c>
      <c r="J47" s="3">
        <f>'Plan studiów NMiI'!M108</f>
        <v>0</v>
      </c>
    </row>
    <row r="48" spans="1:10" x14ac:dyDescent="0.3">
      <c r="A48" s="80" t="s">
        <v>63</v>
      </c>
      <c r="B48" s="81"/>
      <c r="C48" s="3">
        <f>'Plan studiów NMiI'!D109</f>
        <v>0</v>
      </c>
      <c r="D48" s="3">
        <f>'Plan studiów NMiI'!E109</f>
        <v>0</v>
      </c>
      <c r="E48" s="3">
        <f>'Plan studiów NMiI'!H109</f>
        <v>0</v>
      </c>
      <c r="F48" s="3">
        <f>'Plan studiów NMiI'!I109</f>
        <v>0</v>
      </c>
      <c r="G48" s="3">
        <f>'Plan studiów NMiI'!J109</f>
        <v>0</v>
      </c>
      <c r="H48" s="3">
        <f>'Plan studiów NMiI'!K109</f>
        <v>0</v>
      </c>
      <c r="I48" s="3">
        <f>'Plan studiów NMiI'!L109</f>
        <v>0</v>
      </c>
      <c r="J48" s="3">
        <f>'Plan studiów NMiI'!M109</f>
        <v>0</v>
      </c>
    </row>
    <row r="52" spans="1:4" x14ac:dyDescent="0.3">
      <c r="A52" s="55" t="s">
        <v>45</v>
      </c>
      <c r="B52" s="85" t="s">
        <v>79</v>
      </c>
      <c r="C52" s="55" t="s">
        <v>80</v>
      </c>
      <c r="D52" s="55"/>
    </row>
    <row r="53" spans="1:4" x14ac:dyDescent="0.3">
      <c r="A53" s="55"/>
      <c r="B53" s="85"/>
      <c r="C53" s="10" t="s">
        <v>81</v>
      </c>
      <c r="D53" s="10" t="s">
        <v>82</v>
      </c>
    </row>
    <row r="54" spans="1:4" x14ac:dyDescent="0.3">
      <c r="A54" s="86" t="s">
        <v>83</v>
      </c>
      <c r="B54" s="86"/>
      <c r="C54" s="10">
        <v>120</v>
      </c>
      <c r="D54" s="45">
        <v>100</v>
      </c>
    </row>
    <row r="55" spans="1:4" ht="28.8" x14ac:dyDescent="0.3">
      <c r="A55" s="3">
        <v>1</v>
      </c>
      <c r="B55" s="30" t="s">
        <v>84</v>
      </c>
      <c r="C55" s="21">
        <v>68.52</v>
      </c>
      <c r="D55" s="21">
        <f t="shared" ref="D55:D60" si="1">C55/C$54*100</f>
        <v>57.099999999999994</v>
      </c>
    </row>
    <row r="56" spans="1:4" x14ac:dyDescent="0.3">
      <c r="A56" s="3">
        <v>2</v>
      </c>
      <c r="B56" s="11" t="s">
        <v>85</v>
      </c>
      <c r="C56" s="21">
        <f>C13</f>
        <v>9.5</v>
      </c>
      <c r="D56" s="21">
        <f t="shared" si="1"/>
        <v>7.9166666666666661</v>
      </c>
    </row>
    <row r="57" spans="1:4" ht="28.8" x14ac:dyDescent="0.3">
      <c r="A57" s="3">
        <v>3</v>
      </c>
      <c r="B57" s="30" t="s">
        <v>86</v>
      </c>
      <c r="C57" s="21">
        <f>D6</f>
        <v>65.5</v>
      </c>
      <c r="D57" s="21">
        <f t="shared" si="1"/>
        <v>54.583333333333329</v>
      </c>
    </row>
    <row r="58" spans="1:4" x14ac:dyDescent="0.3">
      <c r="A58" s="3">
        <v>4</v>
      </c>
      <c r="B58" s="11" t="s">
        <v>87</v>
      </c>
      <c r="C58" s="21">
        <f>'Plan studiów NMiI'!D21+'Plan studiów NMiI'!D107</f>
        <v>3.5</v>
      </c>
      <c r="D58" s="21">
        <f t="shared" si="1"/>
        <v>2.9166666666666665</v>
      </c>
    </row>
    <row r="59" spans="1:4" x14ac:dyDescent="0.3">
      <c r="A59" s="3">
        <v>5</v>
      </c>
      <c r="B59" s="11" t="s">
        <v>88</v>
      </c>
      <c r="C59" s="21">
        <f>C11+C15+C19+C23+C27+C31+C36+C40+C44</f>
        <v>66.5</v>
      </c>
      <c r="D59" s="21">
        <f t="shared" si="1"/>
        <v>55.416666666666671</v>
      </c>
    </row>
    <row r="60" spans="1:4" x14ac:dyDescent="0.3">
      <c r="A60" s="3">
        <v>6</v>
      </c>
      <c r="B60" s="11" t="s">
        <v>89</v>
      </c>
      <c r="C60" s="21">
        <f>C34+C38+C42</f>
        <v>8.5</v>
      </c>
      <c r="D60" s="21">
        <f t="shared" si="1"/>
        <v>7.083333333333333</v>
      </c>
    </row>
    <row r="61" spans="1:4" x14ac:dyDescent="0.3">
      <c r="A61" s="3">
        <v>7</v>
      </c>
      <c r="B61" s="11" t="s">
        <v>90</v>
      </c>
      <c r="C61" s="46" t="s">
        <v>93</v>
      </c>
      <c r="D61" s="46" t="s">
        <v>93</v>
      </c>
    </row>
    <row r="62" spans="1:4" x14ac:dyDescent="0.3">
      <c r="A62" s="3">
        <v>8</v>
      </c>
      <c r="B62" s="11" t="s">
        <v>91</v>
      </c>
      <c r="C62" s="21">
        <f>'Plan studiów NMiI'!D21</f>
        <v>2</v>
      </c>
      <c r="D62" s="21">
        <f>C62/C$54*100</f>
        <v>1.6666666666666667</v>
      </c>
    </row>
    <row r="63" spans="1:4" ht="28.8" x14ac:dyDescent="0.3">
      <c r="A63" s="3">
        <v>9</v>
      </c>
      <c r="B63" s="30" t="s">
        <v>102</v>
      </c>
      <c r="C63" s="21">
        <f>'Plan studiów NMiI'!D73+'Plan studiów NMiI'!D79+'Plan studiów NMiI'!D38</f>
        <v>12</v>
      </c>
      <c r="D63" s="21">
        <f>C63/C$54*100</f>
        <v>10</v>
      </c>
    </row>
    <row r="64" spans="1:4" ht="28.8" x14ac:dyDescent="0.3">
      <c r="A64" s="3">
        <v>10</v>
      </c>
      <c r="B64" s="30" t="s">
        <v>92</v>
      </c>
      <c r="C64" s="46" t="s">
        <v>93</v>
      </c>
      <c r="D64" s="46" t="s">
        <v>93</v>
      </c>
    </row>
    <row r="65" spans="1:4" ht="43.2" x14ac:dyDescent="0.3">
      <c r="A65" s="3">
        <v>11</v>
      </c>
      <c r="B65" s="30" t="s">
        <v>94</v>
      </c>
      <c r="C65" s="21">
        <v>97</v>
      </c>
      <c r="D65" s="21">
        <f>C65/C$54*100</f>
        <v>80.833333333333329</v>
      </c>
    </row>
    <row r="66" spans="1:4" x14ac:dyDescent="0.3">
      <c r="A66" s="3">
        <v>12</v>
      </c>
      <c r="B66" s="33" t="s">
        <v>143</v>
      </c>
      <c r="C66" s="21">
        <f>'Plan studiów NMiI'!D43</f>
        <v>2</v>
      </c>
      <c r="D66" s="21">
        <f>C66/C$54*100</f>
        <v>1.6666666666666667</v>
      </c>
    </row>
    <row r="68" spans="1:4" ht="28.8" x14ac:dyDescent="0.3">
      <c r="A68" s="10" t="s">
        <v>45</v>
      </c>
      <c r="B68" s="47" t="s">
        <v>95</v>
      </c>
      <c r="C68" s="10" t="s">
        <v>82</v>
      </c>
    </row>
    <row r="69" spans="1:4" x14ac:dyDescent="0.3">
      <c r="A69" s="3">
        <v>1</v>
      </c>
      <c r="B69" s="30" t="s">
        <v>96</v>
      </c>
      <c r="C69" s="3">
        <v>80</v>
      </c>
    </row>
    <row r="70" spans="1:4" x14ac:dyDescent="0.3">
      <c r="A70" s="3">
        <v>2</v>
      </c>
      <c r="B70" s="30" t="s">
        <v>97</v>
      </c>
      <c r="C70" s="3">
        <v>20</v>
      </c>
    </row>
    <row r="71" spans="1:4" x14ac:dyDescent="0.3">
      <c r="A71" s="53" t="s">
        <v>98</v>
      </c>
      <c r="B71" s="84"/>
      <c r="C71" s="10">
        <f>C69+C70</f>
        <v>100</v>
      </c>
    </row>
  </sheetData>
  <mergeCells count="56">
    <mergeCell ref="A52:A53"/>
    <mergeCell ref="B52:B53"/>
    <mergeCell ref="C52:D52"/>
    <mergeCell ref="A54:B54"/>
    <mergeCell ref="A71:B71"/>
    <mergeCell ref="A26:B26"/>
    <mergeCell ref="A27:B27"/>
    <mergeCell ref="A15:B15"/>
    <mergeCell ref="A16:J16"/>
    <mergeCell ref="A22:B22"/>
    <mergeCell ref="A23:B23"/>
    <mergeCell ref="A1:J1"/>
    <mergeCell ref="A21:B21"/>
    <mergeCell ref="I4:I5"/>
    <mergeCell ref="J4:J5"/>
    <mergeCell ref="A6:B6"/>
    <mergeCell ref="A7:J7"/>
    <mergeCell ref="A8:J8"/>
    <mergeCell ref="A4:A5"/>
    <mergeCell ref="B4:B5"/>
    <mergeCell ref="C4:C5"/>
    <mergeCell ref="D4:D5"/>
    <mergeCell ref="E4:H4"/>
    <mergeCell ref="A20:J20"/>
    <mergeCell ref="A32:J32"/>
    <mergeCell ref="A9:B9"/>
    <mergeCell ref="A10:B10"/>
    <mergeCell ref="A11:B11"/>
    <mergeCell ref="A12:J12"/>
    <mergeCell ref="A13:B13"/>
    <mergeCell ref="A14:B14"/>
    <mergeCell ref="A17:B17"/>
    <mergeCell ref="A18:B18"/>
    <mergeCell ref="A19:B19"/>
    <mergeCell ref="A28:J28"/>
    <mergeCell ref="A29:B29"/>
    <mergeCell ref="A30:B30"/>
    <mergeCell ref="A31:B31"/>
    <mergeCell ref="A24:J24"/>
    <mergeCell ref="A25:B25"/>
    <mergeCell ref="A48:B48"/>
    <mergeCell ref="A37:J37"/>
    <mergeCell ref="A38:B38"/>
    <mergeCell ref="A39:B39"/>
    <mergeCell ref="A40:B40"/>
    <mergeCell ref="A41:J41"/>
    <mergeCell ref="A42:B42"/>
    <mergeCell ref="A43:B43"/>
    <mergeCell ref="A44:B44"/>
    <mergeCell ref="A33:J33"/>
    <mergeCell ref="A36:B36"/>
    <mergeCell ref="A45:J45"/>
    <mergeCell ref="A46:B46"/>
    <mergeCell ref="A47:B47"/>
    <mergeCell ref="A34:B34"/>
    <mergeCell ref="A35:B35"/>
  </mergeCells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3E95-3B54-4E8F-BE66-2A0CCA87D468}">
  <dimension ref="A1:N148"/>
  <sheetViews>
    <sheetView zoomScaleNormal="100" workbookViewId="0">
      <selection activeCell="K10" sqref="K10"/>
    </sheetView>
  </sheetViews>
  <sheetFormatPr defaultRowHeight="14.4" x14ac:dyDescent="0.3"/>
  <cols>
    <col min="1" max="1" width="5.77734375" style="5" customWidth="1"/>
    <col min="2" max="2" width="40.77734375" style="5" customWidth="1"/>
    <col min="3" max="13" width="7.77734375" style="5" customWidth="1"/>
    <col min="14" max="16384" width="8.88671875" style="5"/>
  </cols>
  <sheetData>
    <row r="1" spans="1:13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x14ac:dyDescent="0.3">
      <c r="E3" s="6"/>
      <c r="I3" s="6"/>
      <c r="J3" s="6"/>
      <c r="K3" s="6"/>
    </row>
    <row r="4" spans="1:13" x14ac:dyDescent="0.3">
      <c r="E4" s="6"/>
      <c r="I4" s="6"/>
      <c r="J4" s="6"/>
      <c r="K4" s="6"/>
    </row>
    <row r="5" spans="1:13" x14ac:dyDescent="0.3">
      <c r="A5" s="62" t="s">
        <v>44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x14ac:dyDescent="0.3">
      <c r="A6" s="62" t="s">
        <v>113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x14ac:dyDescent="0.3">
      <c r="A7" s="62" t="s">
        <v>114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x14ac:dyDescent="0.3">
      <c r="E8" s="6"/>
      <c r="J8" s="6"/>
      <c r="K8" s="6"/>
    </row>
    <row r="9" spans="1:13" x14ac:dyDescent="0.3">
      <c r="A9" s="7" t="s">
        <v>153</v>
      </c>
      <c r="E9" s="6"/>
      <c r="J9" s="6"/>
      <c r="K9" s="6"/>
    </row>
    <row r="10" spans="1:13" x14ac:dyDescent="0.3">
      <c r="A10" s="7" t="s">
        <v>148</v>
      </c>
      <c r="E10" s="6"/>
      <c r="J10" s="6"/>
      <c r="K10" s="6"/>
    </row>
    <row r="11" spans="1:13" x14ac:dyDescent="0.3">
      <c r="A11" s="7" t="s">
        <v>149</v>
      </c>
      <c r="E11" s="6"/>
      <c r="J11" s="6"/>
      <c r="K11" s="6"/>
    </row>
    <row r="12" spans="1:13" x14ac:dyDescent="0.3">
      <c r="A12" s="7" t="s">
        <v>150</v>
      </c>
      <c r="E12" s="6"/>
      <c r="J12" s="6"/>
      <c r="K12" s="6"/>
    </row>
    <row r="13" spans="1:13" x14ac:dyDescent="0.3">
      <c r="A13" s="7" t="s">
        <v>151</v>
      </c>
      <c r="E13" s="6"/>
      <c r="J13" s="6"/>
      <c r="K13" s="6"/>
    </row>
    <row r="14" spans="1:13" x14ac:dyDescent="0.3">
      <c r="A14" s="7" t="s">
        <v>152</v>
      </c>
      <c r="E14" s="6"/>
      <c r="J14" s="6"/>
      <c r="K14" s="6"/>
    </row>
    <row r="16" spans="1:13" x14ac:dyDescent="0.3">
      <c r="A16" s="7" t="s">
        <v>69</v>
      </c>
    </row>
    <row r="17" spans="1:14" ht="72" customHeight="1" x14ac:dyDescent="0.3">
      <c r="A17" s="65" t="s">
        <v>45</v>
      </c>
      <c r="B17" s="65" t="s">
        <v>46</v>
      </c>
      <c r="C17" s="57" t="s">
        <v>47</v>
      </c>
      <c r="D17" s="57" t="s">
        <v>48</v>
      </c>
      <c r="E17" s="63" t="s">
        <v>49</v>
      </c>
      <c r="F17" s="57" t="s">
        <v>50</v>
      </c>
      <c r="G17" s="63" t="s">
        <v>51</v>
      </c>
      <c r="H17" s="67" t="s">
        <v>52</v>
      </c>
      <c r="I17" s="68"/>
      <c r="J17" s="68"/>
      <c r="K17" s="69"/>
      <c r="L17" s="57" t="s">
        <v>140</v>
      </c>
      <c r="M17" s="57" t="s">
        <v>21</v>
      </c>
    </row>
    <row r="18" spans="1:14" ht="72" customHeight="1" x14ac:dyDescent="0.3">
      <c r="A18" s="66"/>
      <c r="B18" s="66"/>
      <c r="C18" s="58"/>
      <c r="D18" s="58"/>
      <c r="E18" s="64"/>
      <c r="F18" s="58"/>
      <c r="G18" s="64"/>
      <c r="H18" s="19" t="s">
        <v>53</v>
      </c>
      <c r="I18" s="20" t="s">
        <v>54</v>
      </c>
      <c r="J18" s="20" t="s">
        <v>55</v>
      </c>
      <c r="K18" s="20" t="s">
        <v>101</v>
      </c>
      <c r="L18" s="58"/>
      <c r="M18" s="58"/>
    </row>
    <row r="19" spans="1:14" x14ac:dyDescent="0.3">
      <c r="A19" s="53" t="s">
        <v>56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4" x14ac:dyDescent="0.3">
      <c r="A20" s="53" t="s">
        <v>57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4" ht="28.8" x14ac:dyDescent="0.3">
      <c r="A21" s="3">
        <v>1</v>
      </c>
      <c r="B21" s="29" t="s">
        <v>99</v>
      </c>
      <c r="C21" s="4">
        <v>1</v>
      </c>
      <c r="D21" s="4">
        <v>2</v>
      </c>
      <c r="E21" s="3">
        <v>0</v>
      </c>
      <c r="F21" s="4" t="s">
        <v>103</v>
      </c>
      <c r="G21" s="3" t="s">
        <v>58</v>
      </c>
      <c r="H21" s="3">
        <f t="shared" ref="H21:H22" si="0">I21+J21</f>
        <v>30</v>
      </c>
      <c r="I21" s="4">
        <v>30</v>
      </c>
      <c r="J21" s="4">
        <v>0</v>
      </c>
      <c r="K21" s="4">
        <v>1</v>
      </c>
      <c r="L21" s="3">
        <v>0</v>
      </c>
      <c r="M21" s="3">
        <v>0</v>
      </c>
    </row>
    <row r="22" spans="1:14" x14ac:dyDescent="0.3">
      <c r="A22" s="3">
        <v>2</v>
      </c>
      <c r="B22" s="24" t="s">
        <v>117</v>
      </c>
      <c r="C22" s="4">
        <v>1</v>
      </c>
      <c r="D22" s="4">
        <v>2</v>
      </c>
      <c r="E22" s="3">
        <v>2</v>
      </c>
      <c r="F22" s="4" t="s">
        <v>103</v>
      </c>
      <c r="G22" s="3" t="s">
        <v>58</v>
      </c>
      <c r="H22" s="3">
        <f t="shared" si="0"/>
        <v>30</v>
      </c>
      <c r="I22" s="4">
        <v>0</v>
      </c>
      <c r="J22" s="4">
        <v>30</v>
      </c>
      <c r="K22" s="4">
        <v>1</v>
      </c>
      <c r="L22" s="3">
        <v>0</v>
      </c>
      <c r="M22" s="3">
        <v>0</v>
      </c>
      <c r="N22" s="9"/>
    </row>
    <row r="23" spans="1:14" x14ac:dyDescent="0.3">
      <c r="A23" s="52" t="s">
        <v>60</v>
      </c>
      <c r="B23" s="52"/>
      <c r="C23" s="52"/>
      <c r="D23" s="10">
        <f>SUM(D21:D22)</f>
        <v>4</v>
      </c>
      <c r="E23" s="10">
        <f>SUM(E21:E22)</f>
        <v>2</v>
      </c>
      <c r="F23" s="10" t="s">
        <v>61</v>
      </c>
      <c r="G23" s="10" t="s">
        <v>61</v>
      </c>
      <c r="H23" s="10">
        <f>SUM(I23:J23)</f>
        <v>60</v>
      </c>
      <c r="I23" s="10">
        <f t="shared" ref="I23:M23" si="1">SUM(I21:I22)</f>
        <v>30</v>
      </c>
      <c r="J23" s="10">
        <f t="shared" si="1"/>
        <v>30</v>
      </c>
      <c r="K23" s="10">
        <f t="shared" si="1"/>
        <v>2</v>
      </c>
      <c r="L23" s="10">
        <f t="shared" si="1"/>
        <v>0</v>
      </c>
      <c r="M23" s="10">
        <f t="shared" si="1"/>
        <v>0</v>
      </c>
    </row>
    <row r="24" spans="1:14" x14ac:dyDescent="0.3">
      <c r="A24" s="51" t="s">
        <v>62</v>
      </c>
      <c r="B24" s="51"/>
      <c r="C24" s="51"/>
      <c r="D24" s="3" t="s">
        <v>61</v>
      </c>
      <c r="E24" s="3">
        <f>E23</f>
        <v>2</v>
      </c>
      <c r="F24" s="3" t="s">
        <v>61</v>
      </c>
      <c r="G24" s="3" t="s">
        <v>61</v>
      </c>
      <c r="H24" s="22">
        <f t="shared" ref="H24:H25" si="2">SUM(I24:J24)</f>
        <v>30</v>
      </c>
      <c r="I24" s="3">
        <v>0</v>
      </c>
      <c r="J24" s="25" cm="1">
        <f t="array" ref="J24">SUMPRODUCT(ROUND(IF(IF(J21:J22&gt;0,E21:E22/(J21:J22/H21:H22*D21:D22),0)*J21:J22&gt;J21:J22,J21:J22,IF(J21:J22&gt;0,E21:E22/(J21:J22/H21:H22*D21:D22),0)*J21:J22),0))</f>
        <v>30</v>
      </c>
      <c r="K24" s="25" cm="1">
        <f t="array" ref="K24">SUMPRODUCT(ROUND(IF(K21:K22&gt;0,E21:E22/D21:D22,0)*K21:K22,0))</f>
        <v>1</v>
      </c>
      <c r="L24" s="3">
        <f t="shared" ref="L24:M24" si="3">SUMIF($E21:$E22,"&gt;0",L21:L22)</f>
        <v>0</v>
      </c>
      <c r="M24" s="3">
        <f t="shared" si="3"/>
        <v>0</v>
      </c>
    </row>
    <row r="25" spans="1:14" x14ac:dyDescent="0.3">
      <c r="A25" s="51" t="s">
        <v>63</v>
      </c>
      <c r="B25" s="51"/>
      <c r="C25" s="51"/>
      <c r="D25" s="3">
        <f>SUMIF(G21:G22,"f",D21:D22)</f>
        <v>4</v>
      </c>
      <c r="E25" s="3">
        <f>SUMIF(G21:G22,"f",E21:E22)</f>
        <v>2</v>
      </c>
      <c r="F25" s="3" t="s">
        <v>61</v>
      </c>
      <c r="G25" s="3" t="s">
        <v>61</v>
      </c>
      <c r="H25" s="3">
        <f t="shared" si="2"/>
        <v>60</v>
      </c>
      <c r="I25" s="3">
        <f t="shared" ref="I25:M25" si="4">SUMIF($G21:$G22,"f",I21:I22)</f>
        <v>30</v>
      </c>
      <c r="J25" s="3">
        <f t="shared" si="4"/>
        <v>30</v>
      </c>
      <c r="K25" s="3">
        <f>SUMIF($G21:$G22,"f",K21:K22)</f>
        <v>2</v>
      </c>
      <c r="L25" s="3">
        <f t="shared" si="4"/>
        <v>0</v>
      </c>
      <c r="M25" s="3">
        <f t="shared" si="4"/>
        <v>0</v>
      </c>
    </row>
    <row r="26" spans="1:14" x14ac:dyDescent="0.3">
      <c r="A26" s="53" t="s">
        <v>64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pans="1:14" x14ac:dyDescent="0.3">
      <c r="A27" s="3">
        <v>1</v>
      </c>
      <c r="B27" s="24" t="s">
        <v>26</v>
      </c>
      <c r="C27" s="3">
        <v>1</v>
      </c>
      <c r="D27" s="4">
        <v>4.5</v>
      </c>
      <c r="E27" s="3">
        <v>1</v>
      </c>
      <c r="F27" s="8" t="s">
        <v>104</v>
      </c>
      <c r="G27" s="3" t="s">
        <v>59</v>
      </c>
      <c r="H27" s="3">
        <f>I27+J27</f>
        <v>60</v>
      </c>
      <c r="I27" s="3">
        <v>30</v>
      </c>
      <c r="J27" s="3">
        <v>30</v>
      </c>
      <c r="K27" s="3">
        <v>4</v>
      </c>
      <c r="L27" s="3">
        <v>0</v>
      </c>
      <c r="M27" s="3">
        <v>0</v>
      </c>
      <c r="N27" s="9"/>
    </row>
    <row r="28" spans="1:14" x14ac:dyDescent="0.3">
      <c r="A28" s="3">
        <v>2</v>
      </c>
      <c r="B28" s="24" t="s">
        <v>25</v>
      </c>
      <c r="C28" s="3">
        <v>1</v>
      </c>
      <c r="D28" s="8">
        <v>5</v>
      </c>
      <c r="E28" s="3">
        <v>1.5</v>
      </c>
      <c r="F28" s="8" t="s">
        <v>104</v>
      </c>
      <c r="G28" s="3" t="s">
        <v>59</v>
      </c>
      <c r="H28" s="3">
        <f>I28+J28</f>
        <v>75</v>
      </c>
      <c r="I28" s="3">
        <v>30</v>
      </c>
      <c r="J28" s="3">
        <v>45</v>
      </c>
      <c r="K28" s="3">
        <v>4</v>
      </c>
      <c r="L28" s="3">
        <v>0</v>
      </c>
      <c r="M28" s="3">
        <v>0</v>
      </c>
      <c r="N28" s="9"/>
    </row>
    <row r="29" spans="1:14" x14ac:dyDescent="0.3">
      <c r="A29" s="52" t="s">
        <v>60</v>
      </c>
      <c r="B29" s="52"/>
      <c r="C29" s="52"/>
      <c r="D29" s="10">
        <f>SUM(D27:D28)</f>
        <v>9.5</v>
      </c>
      <c r="E29" s="10">
        <f>SUM(E27:E28)</f>
        <v>2.5</v>
      </c>
      <c r="F29" s="10" t="s">
        <v>61</v>
      </c>
      <c r="G29" s="10" t="s">
        <v>61</v>
      </c>
      <c r="H29" s="10">
        <f>SUM(I29:J29)</f>
        <v>135</v>
      </c>
      <c r="I29" s="10">
        <f t="shared" ref="I29:M29" si="5">SUM(I27:I28)</f>
        <v>60</v>
      </c>
      <c r="J29" s="10">
        <f t="shared" si="5"/>
        <v>75</v>
      </c>
      <c r="K29" s="10">
        <f t="shared" si="5"/>
        <v>8</v>
      </c>
      <c r="L29" s="10">
        <f t="shared" si="5"/>
        <v>0</v>
      </c>
      <c r="M29" s="10">
        <f t="shared" si="5"/>
        <v>0</v>
      </c>
    </row>
    <row r="30" spans="1:14" x14ac:dyDescent="0.3">
      <c r="A30" s="51" t="s">
        <v>62</v>
      </c>
      <c r="B30" s="51"/>
      <c r="C30" s="51"/>
      <c r="D30" s="3" t="s">
        <v>61</v>
      </c>
      <c r="E30" s="3">
        <f>E29</f>
        <v>2.5</v>
      </c>
      <c r="F30" s="3" t="s">
        <v>61</v>
      </c>
      <c r="G30" s="3" t="s">
        <v>61</v>
      </c>
      <c r="H30" s="22">
        <f t="shared" ref="H30:H31" si="6">SUM(I30:J30)</f>
        <v>36</v>
      </c>
      <c r="I30" s="3">
        <v>0</v>
      </c>
      <c r="J30" s="25" cm="1">
        <f t="array" ref="J30">SUMPRODUCT(ROUND(IF(IF(J27:J28&gt;0,E27:E28/(J27:J28/H27:H28*D27:D28),0)*J27:J28&gt;J27:J28,J27:J28,IF(J27:J28&gt;0,E27:E28/(J27:J28/H27:H28*D27:D28),0)*J27:J28),0))</f>
        <v>36</v>
      </c>
      <c r="K30" s="25" cm="1">
        <f t="array" ref="K30">SUMPRODUCT(ROUND(IF(K27:K28&gt;0,E27:E28/D27:D28,0)*K27:K28,0))</f>
        <v>2</v>
      </c>
      <c r="L30" s="3">
        <f t="shared" ref="L30:M30" si="7">SUMIF($E27:$E28,"&gt;0",L27:L28)</f>
        <v>0</v>
      </c>
      <c r="M30" s="3">
        <f t="shared" si="7"/>
        <v>0</v>
      </c>
    </row>
    <row r="31" spans="1:14" x14ac:dyDescent="0.3">
      <c r="A31" s="51" t="s">
        <v>63</v>
      </c>
      <c r="B31" s="51"/>
      <c r="C31" s="51"/>
      <c r="D31" s="3">
        <f>SUMIF(G27:G28,"f",D27:D28)</f>
        <v>0</v>
      </c>
      <c r="E31" s="3">
        <f>SUMIF(G27:G28,"f",E27:E28)</f>
        <v>0</v>
      </c>
      <c r="F31" s="3" t="s">
        <v>61</v>
      </c>
      <c r="G31" s="3" t="s">
        <v>61</v>
      </c>
      <c r="H31" s="3">
        <f t="shared" si="6"/>
        <v>0</v>
      </c>
      <c r="I31" s="3">
        <f t="shared" ref="I31:J31" si="8">SUMIF($G27:$G28,"f",I27:I28)</f>
        <v>0</v>
      </c>
      <c r="J31" s="3">
        <f t="shared" si="8"/>
        <v>0</v>
      </c>
      <c r="K31" s="3">
        <f>SUMIF($G27:$G28,"f",K27:K28)</f>
        <v>0</v>
      </c>
      <c r="L31" s="3">
        <f t="shared" ref="L31:M31" si="9">SUMIF($G27:$G28,"f",L27:L28)</f>
        <v>0</v>
      </c>
      <c r="M31" s="3">
        <f t="shared" si="9"/>
        <v>0</v>
      </c>
    </row>
    <row r="32" spans="1:14" x14ac:dyDescent="0.3">
      <c r="A32" s="53" t="s">
        <v>65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14" x14ac:dyDescent="0.3">
      <c r="A33" s="3">
        <v>1</v>
      </c>
      <c r="B33" s="27" t="s">
        <v>146</v>
      </c>
      <c r="C33" s="3">
        <v>1</v>
      </c>
      <c r="D33" s="8">
        <v>2</v>
      </c>
      <c r="E33" s="3">
        <v>0</v>
      </c>
      <c r="F33" s="4" t="s">
        <v>103</v>
      </c>
      <c r="G33" s="3" t="s">
        <v>59</v>
      </c>
      <c r="H33" s="3">
        <f>I33+J33</f>
        <v>30</v>
      </c>
      <c r="I33" s="4">
        <v>30</v>
      </c>
      <c r="J33" s="4">
        <v>0</v>
      </c>
      <c r="K33" s="4">
        <v>2</v>
      </c>
      <c r="L33" s="3">
        <v>0</v>
      </c>
      <c r="M33" s="3">
        <v>0</v>
      </c>
    </row>
    <row r="34" spans="1:14" x14ac:dyDescent="0.3">
      <c r="A34" s="3">
        <v>2</v>
      </c>
      <c r="B34" s="26" t="s">
        <v>42</v>
      </c>
      <c r="C34" s="8">
        <v>1</v>
      </c>
      <c r="D34" s="8">
        <v>4.5</v>
      </c>
      <c r="E34" s="3">
        <v>3</v>
      </c>
      <c r="F34" s="4" t="s">
        <v>103</v>
      </c>
      <c r="G34" s="4" t="s">
        <v>59</v>
      </c>
      <c r="H34" s="4">
        <f t="shared" ref="H34" si="10">I34+J34</f>
        <v>60</v>
      </c>
      <c r="I34" s="4">
        <v>15</v>
      </c>
      <c r="J34" s="4">
        <v>45</v>
      </c>
      <c r="K34" s="4">
        <v>2</v>
      </c>
      <c r="L34" s="3">
        <v>0</v>
      </c>
      <c r="M34" s="3">
        <v>0</v>
      </c>
    </row>
    <row r="35" spans="1:14" x14ac:dyDescent="0.3">
      <c r="A35" s="52" t="s">
        <v>60</v>
      </c>
      <c r="B35" s="52"/>
      <c r="C35" s="52"/>
      <c r="D35" s="10">
        <f>SUM(D33:D34)</f>
        <v>6.5</v>
      </c>
      <c r="E35" s="10">
        <f>SUM(E33:E34)</f>
        <v>3</v>
      </c>
      <c r="F35" s="10" t="s">
        <v>61</v>
      </c>
      <c r="G35" s="10" t="s">
        <v>61</v>
      </c>
      <c r="H35" s="10">
        <f>SUM(I35:J35)</f>
        <v>90</v>
      </c>
      <c r="I35" s="10">
        <f>SUM(I33:I34)</f>
        <v>45</v>
      </c>
      <c r="J35" s="10">
        <f>SUM(J33:J34)</f>
        <v>45</v>
      </c>
      <c r="K35" s="10">
        <f>SUM(K33:K34)</f>
        <v>4</v>
      </c>
      <c r="L35" s="10">
        <f>SUM(L33:L34)</f>
        <v>0</v>
      </c>
      <c r="M35" s="10">
        <f>SUM(M33:M34)</f>
        <v>0</v>
      </c>
    </row>
    <row r="36" spans="1:14" x14ac:dyDescent="0.3">
      <c r="A36" s="51" t="s">
        <v>62</v>
      </c>
      <c r="B36" s="51"/>
      <c r="C36" s="51"/>
      <c r="D36" s="3" t="s">
        <v>61</v>
      </c>
      <c r="E36" s="3">
        <f>E35</f>
        <v>3</v>
      </c>
      <c r="F36" s="3" t="s">
        <v>61</v>
      </c>
      <c r="G36" s="3" t="s">
        <v>61</v>
      </c>
      <c r="H36" s="22">
        <f t="shared" ref="H36" si="11">SUM(I36:J36)</f>
        <v>40</v>
      </c>
      <c r="I36" s="3">
        <v>0</v>
      </c>
      <c r="J36" s="25" cm="1">
        <f t="array" ref="J36">SUMPRODUCT(ROUND(IF(IF(J33:J34&gt;0,E33:E34/(J33:J34/H33:H34*D33:D34),0)*J33:J34&gt;J33:J34,J33:J34,IF(J33:J34&gt;0,E33:E34/(J33:J34/H33:H34*D33:D34),0)*J33:J34),0))</f>
        <v>40</v>
      </c>
      <c r="K36" s="25" cm="1">
        <f t="array" ref="K36">SUMPRODUCT(ROUND(IF(K33:K34&gt;0,E33:E34/D33:D34,0)*K33:K34,0))</f>
        <v>1</v>
      </c>
      <c r="L36" s="3">
        <f>SUMIF($E33:$E34,"&gt;0",L33:L34)</f>
        <v>0</v>
      </c>
      <c r="M36" s="3">
        <f>SUMIF($E33:$E34,"&gt;0",M33:M34)</f>
        <v>0</v>
      </c>
    </row>
    <row r="37" spans="1:14" x14ac:dyDescent="0.3">
      <c r="A37" s="51" t="s">
        <v>63</v>
      </c>
      <c r="B37" s="51"/>
      <c r="C37" s="51"/>
      <c r="D37" s="3">
        <f>SUMIF(G33:G34,"f",D33:D34)</f>
        <v>0</v>
      </c>
      <c r="E37" s="3">
        <f>SUMIF(G33:G34,"f",E33:E34)</f>
        <v>0</v>
      </c>
      <c r="F37" s="3" t="s">
        <v>61</v>
      </c>
      <c r="G37" s="3" t="s">
        <v>61</v>
      </c>
      <c r="H37" s="3">
        <f t="shared" ref="H37:M37" si="12">SUMIF($G33:$G34,"f",H33:H34)</f>
        <v>0</v>
      </c>
      <c r="I37" s="3">
        <f t="shared" si="12"/>
        <v>0</v>
      </c>
      <c r="J37" s="3">
        <f t="shared" si="12"/>
        <v>0</v>
      </c>
      <c r="K37" s="3">
        <f t="shared" si="12"/>
        <v>0</v>
      </c>
      <c r="L37" s="3">
        <f t="shared" si="12"/>
        <v>0</v>
      </c>
      <c r="M37" s="3">
        <f t="shared" si="12"/>
        <v>0</v>
      </c>
    </row>
    <row r="38" spans="1:14" x14ac:dyDescent="0.3">
      <c r="A38" s="53" t="s">
        <v>66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4" x14ac:dyDescent="0.3">
      <c r="A39" s="3">
        <v>1</v>
      </c>
      <c r="B39" s="27" t="s">
        <v>10</v>
      </c>
      <c r="C39" s="3">
        <v>1</v>
      </c>
      <c r="D39" s="4">
        <v>4.5</v>
      </c>
      <c r="E39" s="3">
        <v>2</v>
      </c>
      <c r="F39" s="4" t="s">
        <v>103</v>
      </c>
      <c r="G39" s="3" t="s">
        <v>58</v>
      </c>
      <c r="H39" s="3">
        <f>I39+J39</f>
        <v>60</v>
      </c>
      <c r="I39" s="4">
        <v>30</v>
      </c>
      <c r="J39" s="4">
        <v>30</v>
      </c>
      <c r="K39" s="4">
        <v>2</v>
      </c>
      <c r="L39" s="3">
        <v>0</v>
      </c>
      <c r="M39" s="3">
        <v>0</v>
      </c>
    </row>
    <row r="40" spans="1:14" x14ac:dyDescent="0.3">
      <c r="A40" s="3">
        <v>2</v>
      </c>
      <c r="B40" s="26" t="s">
        <v>3</v>
      </c>
      <c r="C40" s="3">
        <v>1</v>
      </c>
      <c r="D40" s="8">
        <v>4</v>
      </c>
      <c r="E40" s="3">
        <v>2</v>
      </c>
      <c r="F40" s="4" t="s">
        <v>103</v>
      </c>
      <c r="G40" s="3" t="s">
        <v>58</v>
      </c>
      <c r="H40" s="3">
        <f>I40+J40</f>
        <v>60</v>
      </c>
      <c r="I40" s="4">
        <v>30</v>
      </c>
      <c r="J40" s="4">
        <v>30</v>
      </c>
      <c r="K40" s="4">
        <v>2</v>
      </c>
      <c r="L40" s="3">
        <v>0</v>
      </c>
      <c r="M40" s="3">
        <v>0</v>
      </c>
    </row>
    <row r="41" spans="1:14" x14ac:dyDescent="0.3">
      <c r="A41" s="52" t="s">
        <v>60</v>
      </c>
      <c r="B41" s="52"/>
      <c r="C41" s="52"/>
      <c r="D41" s="10">
        <f>SUM(D39:D40)</f>
        <v>8.5</v>
      </c>
      <c r="E41" s="10">
        <f>SUM(E39:E40)</f>
        <v>4</v>
      </c>
      <c r="F41" s="10" t="s">
        <v>61</v>
      </c>
      <c r="G41" s="10" t="s">
        <v>61</v>
      </c>
      <c r="H41" s="10">
        <f>SUM(I41:J41)</f>
        <v>120</v>
      </c>
      <c r="I41" s="10">
        <f>SUM(I39:I40)</f>
        <v>60</v>
      </c>
      <c r="J41" s="10">
        <f>SUM(J39:J40)</f>
        <v>60</v>
      </c>
      <c r="K41" s="10">
        <f>SUM(K39:K40)</f>
        <v>4</v>
      </c>
      <c r="L41" s="10">
        <f>SUM(L39:L40)</f>
        <v>0</v>
      </c>
      <c r="M41" s="10">
        <f>SUM(M39:M40)</f>
        <v>0</v>
      </c>
    </row>
    <row r="42" spans="1:14" x14ac:dyDescent="0.3">
      <c r="A42" s="51" t="s">
        <v>62</v>
      </c>
      <c r="B42" s="51"/>
      <c r="C42" s="51"/>
      <c r="D42" s="3" t="s">
        <v>61</v>
      </c>
      <c r="E42" s="3">
        <f>E41</f>
        <v>4</v>
      </c>
      <c r="F42" s="3" t="s">
        <v>61</v>
      </c>
      <c r="G42" s="3" t="s">
        <v>61</v>
      </c>
      <c r="H42" s="22">
        <f t="shared" ref="H42" si="13">SUM(I42:J42)</f>
        <v>57</v>
      </c>
      <c r="I42" s="3">
        <v>0</v>
      </c>
      <c r="J42" s="25" cm="1">
        <f t="array" ref="J42">SUMPRODUCT(ROUND(IF(IF(J39:J40&gt;0,E39:E40/(J39:J40/H39:H40*D39:D40),0)*J39:J40&gt;J39:J40,J39:J40,IF(J39:J40&gt;0,E39:E40/(J39:J40/H39:H40*D39:D40),0)*J39:J40),0))</f>
        <v>57</v>
      </c>
      <c r="K42" s="25" cm="1">
        <f t="array" ref="K42">SUMPRODUCT(ROUND(IF(K39:K40&gt;0,E39:E40/D39:D40,0)*K39:K40,0))</f>
        <v>2</v>
      </c>
      <c r="L42" s="3">
        <f>SUMIF($E39:$E40,"&gt;0",L39:L40)</f>
        <v>0</v>
      </c>
      <c r="M42" s="3">
        <f>SUMIF($E39:$E40,"&gt;0",M39:M40)</f>
        <v>0</v>
      </c>
    </row>
    <row r="43" spans="1:14" x14ac:dyDescent="0.3">
      <c r="A43" s="51" t="s">
        <v>63</v>
      </c>
      <c r="B43" s="51"/>
      <c r="C43" s="51"/>
      <c r="D43" s="3">
        <f>SUMIF(G39:G40,"f",D39:D40)</f>
        <v>8.5</v>
      </c>
      <c r="E43" s="3">
        <f>SUMIF(G39:G40,"f",E39:E40)</f>
        <v>4</v>
      </c>
      <c r="F43" s="3" t="s">
        <v>61</v>
      </c>
      <c r="G43" s="3" t="s">
        <v>61</v>
      </c>
      <c r="H43" s="3">
        <f t="shared" ref="H43:M43" si="14">SUMIF($G39:$G40,"f",H39:H40)</f>
        <v>120</v>
      </c>
      <c r="I43" s="3">
        <f t="shared" si="14"/>
        <v>60</v>
      </c>
      <c r="J43" s="3">
        <f t="shared" si="14"/>
        <v>60</v>
      </c>
      <c r="K43" s="3">
        <f t="shared" si="14"/>
        <v>4</v>
      </c>
      <c r="L43" s="3">
        <f t="shared" si="14"/>
        <v>0</v>
      </c>
      <c r="M43" s="3">
        <f t="shared" si="14"/>
        <v>0</v>
      </c>
    </row>
    <row r="44" spans="1:14" x14ac:dyDescent="0.3">
      <c r="A44" s="53" t="s">
        <v>68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4" x14ac:dyDescent="0.3">
      <c r="A45" s="3">
        <v>1</v>
      </c>
      <c r="B45" s="11" t="s">
        <v>0</v>
      </c>
      <c r="C45" s="16">
        <v>1</v>
      </c>
      <c r="D45" s="4">
        <v>0.25</v>
      </c>
      <c r="E45" s="3">
        <v>0</v>
      </c>
      <c r="F45" s="4" t="s">
        <v>105</v>
      </c>
      <c r="G45" s="3" t="s">
        <v>59</v>
      </c>
      <c r="H45" s="3">
        <f>I45+J45</f>
        <v>2</v>
      </c>
      <c r="I45" s="4">
        <v>2</v>
      </c>
      <c r="J45" s="4">
        <v>0</v>
      </c>
      <c r="K45" s="4">
        <v>0</v>
      </c>
      <c r="L45" s="3">
        <v>0</v>
      </c>
      <c r="M45" s="3">
        <v>0</v>
      </c>
      <c r="N45" s="9"/>
    </row>
    <row r="46" spans="1:14" x14ac:dyDescent="0.3">
      <c r="A46" s="3">
        <v>2</v>
      </c>
      <c r="B46" s="11" t="s">
        <v>2</v>
      </c>
      <c r="C46" s="16">
        <v>1</v>
      </c>
      <c r="D46" s="4">
        <v>0.5</v>
      </c>
      <c r="E46" s="3">
        <v>0</v>
      </c>
      <c r="F46" s="4" t="s">
        <v>105</v>
      </c>
      <c r="G46" s="3" t="s">
        <v>59</v>
      </c>
      <c r="H46" s="3">
        <f>I46+J46</f>
        <v>4</v>
      </c>
      <c r="I46" s="4">
        <v>4</v>
      </c>
      <c r="J46" s="4">
        <v>0</v>
      </c>
      <c r="K46" s="4">
        <v>0</v>
      </c>
      <c r="L46" s="3">
        <v>0</v>
      </c>
      <c r="M46" s="3">
        <v>0</v>
      </c>
      <c r="N46" s="9"/>
    </row>
    <row r="47" spans="1:14" x14ac:dyDescent="0.3">
      <c r="A47" s="3">
        <v>3</v>
      </c>
      <c r="B47" s="11" t="s">
        <v>1</v>
      </c>
      <c r="C47" s="16">
        <v>1</v>
      </c>
      <c r="D47" s="4">
        <v>0.25</v>
      </c>
      <c r="E47" s="3">
        <v>0</v>
      </c>
      <c r="F47" s="4" t="s">
        <v>105</v>
      </c>
      <c r="G47" s="3" t="s">
        <v>59</v>
      </c>
      <c r="H47" s="3">
        <f>I47+J47</f>
        <v>2</v>
      </c>
      <c r="I47" s="4">
        <v>2</v>
      </c>
      <c r="J47" s="4">
        <v>0</v>
      </c>
      <c r="K47" s="4">
        <v>0</v>
      </c>
      <c r="L47" s="3">
        <v>0</v>
      </c>
      <c r="M47" s="3">
        <v>0</v>
      </c>
      <c r="N47" s="9"/>
    </row>
    <row r="48" spans="1:14" ht="28.8" x14ac:dyDescent="0.3">
      <c r="A48" s="3">
        <v>4</v>
      </c>
      <c r="B48" s="30" t="s">
        <v>165</v>
      </c>
      <c r="C48" s="8">
        <v>1</v>
      </c>
      <c r="D48" s="4">
        <v>0.5</v>
      </c>
      <c r="E48" s="3">
        <v>0</v>
      </c>
      <c r="F48" s="4" t="s">
        <v>105</v>
      </c>
      <c r="G48" s="3" t="s">
        <v>59</v>
      </c>
      <c r="H48" s="3">
        <f>I48+J48</f>
        <v>4</v>
      </c>
      <c r="I48" s="4">
        <v>4</v>
      </c>
      <c r="J48" s="4">
        <v>0</v>
      </c>
      <c r="K48" s="4">
        <v>0</v>
      </c>
      <c r="L48" s="3">
        <v>0</v>
      </c>
      <c r="M48" s="3">
        <v>0</v>
      </c>
      <c r="N48" s="9"/>
    </row>
    <row r="49" spans="1:13" x14ac:dyDescent="0.3">
      <c r="A49" s="52" t="s">
        <v>60</v>
      </c>
      <c r="B49" s="52"/>
      <c r="C49" s="52"/>
      <c r="D49" s="10">
        <f>SUM(D45:D48)</f>
        <v>1.5</v>
      </c>
      <c r="E49" s="10">
        <f>SUM(E45:E48)</f>
        <v>0</v>
      </c>
      <c r="F49" s="10" t="s">
        <v>61</v>
      </c>
      <c r="G49" s="10" t="s">
        <v>61</v>
      </c>
      <c r="H49" s="10">
        <f>SUM(I49:J49)</f>
        <v>12</v>
      </c>
      <c r="I49" s="10">
        <f>SUM(I45:I48)</f>
        <v>12</v>
      </c>
      <c r="J49" s="10">
        <f>SUM(J45:J48)</f>
        <v>0</v>
      </c>
      <c r="K49" s="10">
        <f>SUM(K45:K48)</f>
        <v>0</v>
      </c>
      <c r="L49" s="10">
        <f t="shared" ref="L49:M49" si="15">SUM(L45:L48)</f>
        <v>0</v>
      </c>
      <c r="M49" s="10">
        <f t="shared" si="15"/>
        <v>0</v>
      </c>
    </row>
    <row r="50" spans="1:13" x14ac:dyDescent="0.3">
      <c r="A50" s="51" t="s">
        <v>62</v>
      </c>
      <c r="B50" s="51"/>
      <c r="C50" s="51"/>
      <c r="D50" s="3" t="s">
        <v>61</v>
      </c>
      <c r="E50" s="3">
        <f>E49</f>
        <v>0</v>
      </c>
      <c r="F50" s="3" t="s">
        <v>61</v>
      </c>
      <c r="G50" s="3" t="s">
        <v>61</v>
      </c>
      <c r="H50" s="22">
        <f t="shared" ref="H50" si="16">SUM(I50:J50)</f>
        <v>0</v>
      </c>
      <c r="I50" s="3">
        <v>0</v>
      </c>
      <c r="J50" s="25" cm="1">
        <f t="array" ref="J50">SUMPRODUCT(ROUND(IF(IF(J45:J48&gt;0,E45:E48/(J45:J48/H45:H48*D45:D48),0)*J45:J48&gt;J45:J48,J45:J48,IF(J45:J48&gt;0,E45:E48/(J45:J48/H45:H48*D45:D48),0)*J45:J48),0))</f>
        <v>0</v>
      </c>
      <c r="K50" s="25" cm="1">
        <f t="array" ref="K50">SUMPRODUCT(ROUND(IF(K45:K48&gt;0,E45:E48/D45:D48,0)*K45:K48,0))</f>
        <v>0</v>
      </c>
      <c r="L50" s="3">
        <f>SUMIF($E45:$E48,"&gt;0",L45:L48)</f>
        <v>0</v>
      </c>
      <c r="M50" s="3">
        <f>SUMIF($E45:$E48,"&gt;0",M45:M48)</f>
        <v>0</v>
      </c>
    </row>
    <row r="51" spans="1:13" x14ac:dyDescent="0.3">
      <c r="A51" s="51" t="s">
        <v>63</v>
      </c>
      <c r="B51" s="51"/>
      <c r="C51" s="51"/>
      <c r="D51" s="3">
        <f>SUMIF(G45:G48,"f",D45:D48)</f>
        <v>0</v>
      </c>
      <c r="E51" s="3">
        <f>SUMIF(G45:G48,"f",E45:E48)</f>
        <v>0</v>
      </c>
      <c r="F51" s="3" t="s">
        <v>61</v>
      </c>
      <c r="G51" s="3" t="s">
        <v>61</v>
      </c>
      <c r="H51" s="3">
        <f t="shared" ref="H51:J51" si="17">SUMIF($G45:$G48,"f",H45:H48)</f>
        <v>0</v>
      </c>
      <c r="I51" s="3">
        <f t="shared" si="17"/>
        <v>0</v>
      </c>
      <c r="J51" s="3">
        <f t="shared" si="17"/>
        <v>0</v>
      </c>
      <c r="K51" s="3">
        <f>SUMIF($G45:$G48,"f",K45:K48)</f>
        <v>0</v>
      </c>
      <c r="L51" s="3">
        <f>SUMIF($G45:$G48,"f",L45:L48)</f>
        <v>0</v>
      </c>
      <c r="M51" s="3">
        <f>SUMIF($G45:$G48,"f",M45:M48)</f>
        <v>0</v>
      </c>
    </row>
    <row r="52" spans="1:13" x14ac:dyDescent="0.3">
      <c r="A52" s="52" t="s">
        <v>129</v>
      </c>
      <c r="B52" s="52"/>
      <c r="C52" s="52"/>
      <c r="D52" s="10">
        <f>D23+D29+D35+D41+D49</f>
        <v>30</v>
      </c>
      <c r="E52" s="10">
        <f>E23+E29+E35+E41+E49</f>
        <v>11.5</v>
      </c>
      <c r="F52" s="10" t="s">
        <v>61</v>
      </c>
      <c r="G52" s="10" t="s">
        <v>61</v>
      </c>
      <c r="H52" s="10">
        <f t="shared" ref="H52:M52" si="18">H23+H29+H35+H41+H49</f>
        <v>417</v>
      </c>
      <c r="I52" s="10">
        <f t="shared" si="18"/>
        <v>207</v>
      </c>
      <c r="J52" s="10">
        <f t="shared" si="18"/>
        <v>210</v>
      </c>
      <c r="K52" s="10">
        <f t="shared" si="18"/>
        <v>18</v>
      </c>
      <c r="L52" s="10">
        <f t="shared" si="18"/>
        <v>0</v>
      </c>
      <c r="M52" s="10">
        <f t="shared" si="18"/>
        <v>0</v>
      </c>
    </row>
    <row r="53" spans="1:13" x14ac:dyDescent="0.3">
      <c r="A53" s="7"/>
      <c r="B53" s="7"/>
      <c r="C53" s="7"/>
    </row>
    <row r="54" spans="1:13" x14ac:dyDescent="0.3">
      <c r="A54" s="7" t="s">
        <v>70</v>
      </c>
    </row>
    <row r="55" spans="1:13" ht="72" customHeight="1" x14ac:dyDescent="0.3">
      <c r="A55" s="65" t="s">
        <v>45</v>
      </c>
      <c r="B55" s="65" t="s">
        <v>46</v>
      </c>
      <c r="C55" s="57" t="s">
        <v>47</v>
      </c>
      <c r="D55" s="57" t="s">
        <v>48</v>
      </c>
      <c r="E55" s="63" t="s">
        <v>49</v>
      </c>
      <c r="F55" s="57" t="s">
        <v>50</v>
      </c>
      <c r="G55" s="63" t="s">
        <v>51</v>
      </c>
      <c r="H55" s="67" t="s">
        <v>52</v>
      </c>
      <c r="I55" s="68"/>
      <c r="J55" s="68"/>
      <c r="K55" s="69"/>
      <c r="L55" s="57" t="s">
        <v>140</v>
      </c>
      <c r="M55" s="57" t="s">
        <v>21</v>
      </c>
    </row>
    <row r="56" spans="1:13" ht="72" customHeight="1" x14ac:dyDescent="0.3">
      <c r="A56" s="66"/>
      <c r="B56" s="66"/>
      <c r="C56" s="58"/>
      <c r="D56" s="58"/>
      <c r="E56" s="64"/>
      <c r="F56" s="58"/>
      <c r="G56" s="64"/>
      <c r="H56" s="19" t="s">
        <v>53</v>
      </c>
      <c r="I56" s="20" t="s">
        <v>54</v>
      </c>
      <c r="J56" s="20" t="s">
        <v>55</v>
      </c>
      <c r="K56" s="20" t="s">
        <v>101</v>
      </c>
      <c r="L56" s="58"/>
      <c r="M56" s="58"/>
    </row>
    <row r="57" spans="1:13" x14ac:dyDescent="0.3">
      <c r="A57" s="53" t="s">
        <v>56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</row>
    <row r="58" spans="1:13" x14ac:dyDescent="0.3">
      <c r="A58" s="53" t="s">
        <v>65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pans="1:13" x14ac:dyDescent="0.3">
      <c r="A59" s="3">
        <v>1</v>
      </c>
      <c r="B59" s="27" t="s">
        <v>145</v>
      </c>
      <c r="C59" s="3">
        <v>2</v>
      </c>
      <c r="D59" s="8">
        <v>2</v>
      </c>
      <c r="E59" s="3">
        <v>0</v>
      </c>
      <c r="F59" s="4" t="s">
        <v>103</v>
      </c>
      <c r="G59" s="3" t="s">
        <v>59</v>
      </c>
      <c r="H59" s="3">
        <v>30</v>
      </c>
      <c r="I59" s="3">
        <v>30</v>
      </c>
      <c r="J59" s="3">
        <v>0</v>
      </c>
      <c r="K59" s="3">
        <v>2</v>
      </c>
      <c r="L59" s="3">
        <v>0</v>
      </c>
      <c r="M59" s="3">
        <v>0</v>
      </c>
    </row>
    <row r="60" spans="1:13" x14ac:dyDescent="0.3">
      <c r="A60" s="3">
        <v>2</v>
      </c>
      <c r="B60" s="24" t="s">
        <v>5</v>
      </c>
      <c r="C60" s="3">
        <v>2</v>
      </c>
      <c r="D60" s="8">
        <v>2</v>
      </c>
      <c r="E60" s="3">
        <v>2</v>
      </c>
      <c r="F60" s="4" t="s">
        <v>103</v>
      </c>
      <c r="G60" s="3" t="s">
        <v>59</v>
      </c>
      <c r="H60" s="3">
        <v>30</v>
      </c>
      <c r="I60" s="3">
        <v>0</v>
      </c>
      <c r="J60" s="3">
        <v>30</v>
      </c>
      <c r="K60" s="3">
        <v>2</v>
      </c>
      <c r="L60" s="3">
        <v>0</v>
      </c>
      <c r="M60" s="3">
        <v>0</v>
      </c>
    </row>
    <row r="61" spans="1:13" x14ac:dyDescent="0.3">
      <c r="A61" s="3">
        <v>3</v>
      </c>
      <c r="B61" s="24" t="s">
        <v>6</v>
      </c>
      <c r="C61" s="3">
        <v>2</v>
      </c>
      <c r="D61" s="8">
        <v>3.5</v>
      </c>
      <c r="E61" s="3">
        <v>3.5</v>
      </c>
      <c r="F61" s="4" t="s">
        <v>103</v>
      </c>
      <c r="G61" s="3" t="s">
        <v>58</v>
      </c>
      <c r="H61" s="3">
        <v>45</v>
      </c>
      <c r="I61" s="3">
        <v>0</v>
      </c>
      <c r="J61" s="3">
        <v>45</v>
      </c>
      <c r="K61" s="3">
        <v>2</v>
      </c>
      <c r="L61" s="3">
        <v>0</v>
      </c>
      <c r="M61" s="3">
        <v>0</v>
      </c>
    </row>
    <row r="62" spans="1:13" x14ac:dyDescent="0.3">
      <c r="A62" s="3">
        <v>4</v>
      </c>
      <c r="B62" s="32" t="s">
        <v>8</v>
      </c>
      <c r="C62" s="8">
        <v>2</v>
      </c>
      <c r="D62" s="4">
        <v>5</v>
      </c>
      <c r="E62" s="3">
        <v>2</v>
      </c>
      <c r="F62" s="4" t="s">
        <v>104</v>
      </c>
      <c r="G62" s="4" t="s">
        <v>59</v>
      </c>
      <c r="H62" s="4">
        <f t="shared" ref="H62" si="19">I62+J62</f>
        <v>75</v>
      </c>
      <c r="I62" s="4">
        <v>45</v>
      </c>
      <c r="J62" s="4">
        <v>30</v>
      </c>
      <c r="K62" s="4">
        <v>4</v>
      </c>
      <c r="L62" s="3">
        <v>0</v>
      </c>
      <c r="M62" s="3">
        <v>0</v>
      </c>
    </row>
    <row r="63" spans="1:13" x14ac:dyDescent="0.3">
      <c r="A63" s="52" t="s">
        <v>60</v>
      </c>
      <c r="B63" s="52"/>
      <c r="C63" s="52"/>
      <c r="D63" s="10">
        <f>SUM(D59:D62)</f>
        <v>12.5</v>
      </c>
      <c r="E63" s="10">
        <f>SUM(E59:E62)</f>
        <v>7.5</v>
      </c>
      <c r="F63" s="10" t="s">
        <v>61</v>
      </c>
      <c r="G63" s="10" t="s">
        <v>61</v>
      </c>
      <c r="H63" s="10">
        <f>SUM(I63:J63)</f>
        <v>180</v>
      </c>
      <c r="I63" s="10">
        <f>SUM(I59:I62)</f>
        <v>75</v>
      </c>
      <c r="J63" s="10">
        <f>SUM(J59:J62)</f>
        <v>105</v>
      </c>
      <c r="K63" s="10">
        <f>SUM(K59:K62)</f>
        <v>10</v>
      </c>
      <c r="L63" s="10">
        <f>SUM(L59:L62)</f>
        <v>0</v>
      </c>
      <c r="M63" s="10">
        <f>SUM(M59:M62)</f>
        <v>0</v>
      </c>
    </row>
    <row r="64" spans="1:13" x14ac:dyDescent="0.3">
      <c r="A64" s="51" t="s">
        <v>62</v>
      </c>
      <c r="B64" s="51"/>
      <c r="C64" s="51"/>
      <c r="D64" s="3" t="s">
        <v>61</v>
      </c>
      <c r="E64" s="3">
        <f>E63</f>
        <v>7.5</v>
      </c>
      <c r="F64" s="3" t="s">
        <v>61</v>
      </c>
      <c r="G64" s="3" t="s">
        <v>61</v>
      </c>
      <c r="H64" s="22">
        <f t="shared" ref="H64:H65" si="20">SUM(I64:J64)</f>
        <v>105</v>
      </c>
      <c r="I64" s="3">
        <v>0</v>
      </c>
      <c r="J64" s="25" cm="1">
        <f t="array" ref="J64">SUMPRODUCT(ROUND(IF(IF(D59:D62&gt;0,IF(J59:J62&gt;0,E59:E62/(J59:J62/H59:H62*D59:D62),0),0)*J59:J62&gt;J59:J62,J59:J62,IF(D59:D62&gt;0,IF(J59:J62&gt;0,E59:E62/(J59:J62/H59:H62*D59:D62),0),0)*J59:J62),0))</f>
        <v>105</v>
      </c>
      <c r="K64" s="25" cm="1">
        <f t="array" ref="K64">SUMPRODUCT(ROUND(IF(D59:D62&gt;0,E59:E62/D59:D62,0)*K59:K62,0))</f>
        <v>6</v>
      </c>
      <c r="L64" s="3">
        <f>SUMIF($E59:$E62,"&gt;0",L59:L62)</f>
        <v>0</v>
      </c>
      <c r="M64" s="3">
        <f>SUMIF($E59:$E62,"&gt;0",M59:M62)</f>
        <v>0</v>
      </c>
    </row>
    <row r="65" spans="1:13" x14ac:dyDescent="0.3">
      <c r="A65" s="51" t="s">
        <v>63</v>
      </c>
      <c r="B65" s="51"/>
      <c r="C65" s="51"/>
      <c r="D65" s="3">
        <f>SUMIF(G59:G62,"f",D59:D62)</f>
        <v>3.5</v>
      </c>
      <c r="E65" s="3">
        <f>SUMIF(G59:G62,"f",E59:E62)</f>
        <v>3.5</v>
      </c>
      <c r="F65" s="3" t="s">
        <v>61</v>
      </c>
      <c r="G65" s="3" t="s">
        <v>61</v>
      </c>
      <c r="H65" s="3">
        <f t="shared" si="20"/>
        <v>45</v>
      </c>
      <c r="I65" s="3">
        <f>SUMIF($G59:$G62,"f",I59:I62)</f>
        <v>0</v>
      </c>
      <c r="J65" s="3">
        <f>SUMIF($G59:$G62,"f",J59:J62)</f>
        <v>45</v>
      </c>
      <c r="K65" s="3">
        <f>SUMIF($G59:$G62,"f",K59:K62)</f>
        <v>2</v>
      </c>
      <c r="L65" s="3">
        <f>SUMIF($G59:$G62,"f",L59:L62)</f>
        <v>0</v>
      </c>
      <c r="M65" s="3">
        <f>SUMIF($G59:$G62,"f",M59:M62)</f>
        <v>0</v>
      </c>
    </row>
    <row r="66" spans="1:13" x14ac:dyDescent="0.3">
      <c r="A66" s="53" t="s">
        <v>66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</row>
    <row r="67" spans="1:13" x14ac:dyDescent="0.3">
      <c r="A67" s="3">
        <v>1</v>
      </c>
      <c r="B67" s="24" t="s">
        <v>4</v>
      </c>
      <c r="C67" s="3">
        <v>2</v>
      </c>
      <c r="D67" s="8">
        <v>4</v>
      </c>
      <c r="E67" s="3">
        <v>2</v>
      </c>
      <c r="F67" s="4" t="s">
        <v>103</v>
      </c>
      <c r="G67" s="3" t="s">
        <v>58</v>
      </c>
      <c r="H67" s="3">
        <f t="shared" ref="H67" si="21">I67+J67</f>
        <v>60</v>
      </c>
      <c r="I67" s="13">
        <v>30</v>
      </c>
      <c r="J67" s="13">
        <v>30</v>
      </c>
      <c r="K67" s="13">
        <v>2</v>
      </c>
      <c r="L67" s="3">
        <v>0</v>
      </c>
      <c r="M67" s="3">
        <v>0</v>
      </c>
    </row>
    <row r="68" spans="1:13" x14ac:dyDescent="0.3">
      <c r="A68" s="3">
        <v>2</v>
      </c>
      <c r="B68" s="24" t="s">
        <v>11</v>
      </c>
      <c r="C68" s="3">
        <v>2</v>
      </c>
      <c r="D68" s="3">
        <v>3</v>
      </c>
      <c r="E68" s="3">
        <v>2</v>
      </c>
      <c r="F68" s="4" t="s">
        <v>103</v>
      </c>
      <c r="G68" s="3" t="s">
        <v>58</v>
      </c>
      <c r="H68" s="3">
        <v>45</v>
      </c>
      <c r="I68" s="4">
        <v>15</v>
      </c>
      <c r="J68" s="4">
        <v>30</v>
      </c>
      <c r="K68" s="4">
        <v>2</v>
      </c>
      <c r="L68" s="3">
        <v>0</v>
      </c>
      <c r="M68" s="3">
        <v>0</v>
      </c>
    </row>
    <row r="69" spans="1:13" x14ac:dyDescent="0.3">
      <c r="A69" s="3">
        <v>3</v>
      </c>
      <c r="B69" s="26" t="s">
        <v>28</v>
      </c>
      <c r="C69" s="3">
        <v>2</v>
      </c>
      <c r="D69" s="8">
        <v>4.5</v>
      </c>
      <c r="E69" s="3">
        <v>2</v>
      </c>
      <c r="F69" s="8" t="s">
        <v>104</v>
      </c>
      <c r="G69" s="3" t="s">
        <v>58</v>
      </c>
      <c r="H69" s="3">
        <v>60</v>
      </c>
      <c r="I69" s="3">
        <v>30</v>
      </c>
      <c r="J69" s="3">
        <v>30</v>
      </c>
      <c r="K69" s="3">
        <v>4</v>
      </c>
      <c r="L69" s="3">
        <v>0</v>
      </c>
      <c r="M69" s="3">
        <v>0</v>
      </c>
    </row>
    <row r="70" spans="1:13" x14ac:dyDescent="0.3">
      <c r="A70" s="52" t="s">
        <v>60</v>
      </c>
      <c r="B70" s="52"/>
      <c r="C70" s="52"/>
      <c r="D70" s="10">
        <f>SUM(D67:D69)</f>
        <v>11.5</v>
      </c>
      <c r="E70" s="10">
        <f>SUM(E67:E69)</f>
        <v>6</v>
      </c>
      <c r="F70" s="10" t="s">
        <v>61</v>
      </c>
      <c r="G70" s="10" t="s">
        <v>61</v>
      </c>
      <c r="H70" s="10">
        <f>SUM(I70:J70)</f>
        <v>165</v>
      </c>
      <c r="I70" s="10">
        <f>SUM(I67:I69)</f>
        <v>75</v>
      </c>
      <c r="J70" s="10">
        <f>SUM(J67:J69)</f>
        <v>90</v>
      </c>
      <c r="K70" s="10">
        <f>SUM(K67:K69)</f>
        <v>8</v>
      </c>
      <c r="L70" s="10">
        <f>SUM(L67:L69)</f>
        <v>0</v>
      </c>
      <c r="M70" s="10">
        <f>SUM(M67:M69)</f>
        <v>0</v>
      </c>
    </row>
    <row r="71" spans="1:13" x14ac:dyDescent="0.3">
      <c r="A71" s="51" t="s">
        <v>62</v>
      </c>
      <c r="B71" s="51"/>
      <c r="C71" s="51"/>
      <c r="D71" s="3" t="s">
        <v>61</v>
      </c>
      <c r="E71" s="3">
        <f>E70</f>
        <v>6</v>
      </c>
      <c r="F71" s="3" t="s">
        <v>61</v>
      </c>
      <c r="G71" s="3" t="s">
        <v>61</v>
      </c>
      <c r="H71" s="22">
        <f t="shared" ref="H71" si="22">SUM(I71:J71)</f>
        <v>87</v>
      </c>
      <c r="I71" s="3">
        <v>0</v>
      </c>
      <c r="J71" s="25" cm="1">
        <f t="array" ref="J71">SUMPRODUCT(ROUND(IF(IF(J67:J69&gt;0,E67:E69/(J67:J69/H67:H69*D67:D69),0)*J67:J69&gt;J67:J69,J67:J69,IF(J67:J69&gt;0,E67:E69/(J67:J69/H67:H69*D67:D69),0)*J67:J69),0))</f>
        <v>87</v>
      </c>
      <c r="K71" s="25" cm="1">
        <f t="array" ref="K71">SUMPRODUCT(ROUND(IF(K67:K69&gt;0,E67:E69/D67:D69,0)*K67:K69,0))</f>
        <v>4</v>
      </c>
      <c r="L71" s="3">
        <f>SUMIF($E67:$E69,"&gt;0",L67:L69)</f>
        <v>0</v>
      </c>
      <c r="M71" s="3">
        <f>SUMIF($E67:$E69,"&gt;0",M67:M69)</f>
        <v>0</v>
      </c>
    </row>
    <row r="72" spans="1:13" x14ac:dyDescent="0.3">
      <c r="A72" s="51" t="s">
        <v>63</v>
      </c>
      <c r="B72" s="51"/>
      <c r="C72" s="51"/>
      <c r="D72" s="3">
        <f>SUMIF(G67:G69,"f",D67:D69)</f>
        <v>11.5</v>
      </c>
      <c r="E72" s="3">
        <f>SUMIF(G67:G69,"f",E67:E69)</f>
        <v>6</v>
      </c>
      <c r="F72" s="3" t="s">
        <v>61</v>
      </c>
      <c r="G72" s="3" t="s">
        <v>61</v>
      </c>
      <c r="H72" s="3">
        <f t="shared" ref="H72:M72" si="23">SUMIF($G67:$G69,"f",H67:H69)</f>
        <v>165</v>
      </c>
      <c r="I72" s="3">
        <f t="shared" si="23"/>
        <v>75</v>
      </c>
      <c r="J72" s="3">
        <f t="shared" si="23"/>
        <v>90</v>
      </c>
      <c r="K72" s="3">
        <f t="shared" si="23"/>
        <v>8</v>
      </c>
      <c r="L72" s="3">
        <f t="shared" si="23"/>
        <v>0</v>
      </c>
      <c r="M72" s="3">
        <f t="shared" si="23"/>
        <v>0</v>
      </c>
    </row>
    <row r="73" spans="1:13" x14ac:dyDescent="0.3">
      <c r="A73" s="53" t="s">
        <v>67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</row>
    <row r="74" spans="1:13" x14ac:dyDescent="0.3">
      <c r="A74" s="3">
        <v>1</v>
      </c>
      <c r="B74" s="29" t="s">
        <v>7</v>
      </c>
      <c r="C74" s="3">
        <v>2</v>
      </c>
      <c r="D74" s="8">
        <v>6</v>
      </c>
      <c r="E74" s="3">
        <v>6</v>
      </c>
      <c r="F74" s="4" t="s">
        <v>103</v>
      </c>
      <c r="G74" s="3" t="s">
        <v>58</v>
      </c>
      <c r="H74" s="3">
        <f>I74+J74</f>
        <v>0</v>
      </c>
      <c r="I74" s="4">
        <v>0</v>
      </c>
      <c r="J74" s="4">
        <v>0</v>
      </c>
      <c r="K74" s="4">
        <v>0</v>
      </c>
      <c r="L74" s="3">
        <v>160</v>
      </c>
      <c r="M74" s="3">
        <v>0</v>
      </c>
    </row>
    <row r="75" spans="1:13" x14ac:dyDescent="0.3">
      <c r="A75" s="52" t="s">
        <v>60</v>
      </c>
      <c r="B75" s="52"/>
      <c r="C75" s="52"/>
      <c r="D75" s="10">
        <f>SUM(D74)</f>
        <v>6</v>
      </c>
      <c r="E75" s="10">
        <f>SUM(E74)</f>
        <v>6</v>
      </c>
      <c r="F75" s="10" t="s">
        <v>61</v>
      </c>
      <c r="G75" s="10" t="s">
        <v>61</v>
      </c>
      <c r="H75" s="10">
        <f>SUM(I75:J75)</f>
        <v>0</v>
      </c>
      <c r="I75" s="10">
        <f t="shared" ref="I75" si="24">SUM(I73:I74)</f>
        <v>0</v>
      </c>
      <c r="J75" s="10">
        <f>SUM(J74)</f>
        <v>0</v>
      </c>
      <c r="K75" s="10">
        <f>SUM(K74)</f>
        <v>0</v>
      </c>
      <c r="L75" s="10">
        <f t="shared" ref="L75:M75" si="25">SUM(L73:L74)</f>
        <v>160</v>
      </c>
      <c r="M75" s="10">
        <f t="shared" si="25"/>
        <v>0</v>
      </c>
    </row>
    <row r="76" spans="1:13" x14ac:dyDescent="0.3">
      <c r="A76" s="51" t="s">
        <v>62</v>
      </c>
      <c r="B76" s="51"/>
      <c r="C76" s="51"/>
      <c r="D76" s="3" t="s">
        <v>61</v>
      </c>
      <c r="E76" s="3">
        <f>E75</f>
        <v>6</v>
      </c>
      <c r="F76" s="3" t="s">
        <v>61</v>
      </c>
      <c r="G76" s="3" t="s">
        <v>61</v>
      </c>
      <c r="H76" s="22">
        <f t="shared" ref="H76:H77" si="26">SUM(I76:J76)</f>
        <v>0</v>
      </c>
      <c r="I76" s="3">
        <v>0</v>
      </c>
      <c r="J76" s="25">
        <f>SUMPRODUCT(ROUND(IF(IF(J74&gt;0,E74/(J74/H74*D74),0)*J74&gt;J74,J74,IF(J74&gt;0,E74/(J74/H74*D74),0)*J74),0))</f>
        <v>0</v>
      </c>
      <c r="K76" s="25">
        <f>SUMPRODUCT(ROUND(IF(K74&gt;0,E74/D74,0)*K74,0))</f>
        <v>0</v>
      </c>
      <c r="L76" s="3">
        <f t="shared" ref="L76" si="27">SUMIF($E74,"&gt;0",L74)</f>
        <v>160</v>
      </c>
      <c r="M76" s="3">
        <f>SUMIF($E74,"&gt;0",M74)</f>
        <v>0</v>
      </c>
    </row>
    <row r="77" spans="1:13" x14ac:dyDescent="0.3">
      <c r="A77" s="51" t="s">
        <v>63</v>
      </c>
      <c r="B77" s="51"/>
      <c r="C77" s="51"/>
      <c r="D77" s="3">
        <f>SUMIF(G74,"f",D74)</f>
        <v>6</v>
      </c>
      <c r="E77" s="3">
        <f>SUMIF(G74,"f",E74)</f>
        <v>6</v>
      </c>
      <c r="F77" s="3" t="s">
        <v>61</v>
      </c>
      <c r="G77" s="3" t="s">
        <v>61</v>
      </c>
      <c r="H77" s="3">
        <f t="shared" si="26"/>
        <v>0</v>
      </c>
      <c r="I77" s="3">
        <f>SUMIF($G74,"f",I74)</f>
        <v>0</v>
      </c>
      <c r="J77" s="3">
        <f t="shared" ref="J77:M77" si="28">SUMIF($G74,"f",J74)</f>
        <v>0</v>
      </c>
      <c r="K77" s="3">
        <f t="shared" si="28"/>
        <v>0</v>
      </c>
      <c r="L77" s="3">
        <f t="shared" si="28"/>
        <v>160</v>
      </c>
      <c r="M77" s="3">
        <f t="shared" si="28"/>
        <v>0</v>
      </c>
    </row>
    <row r="78" spans="1:13" x14ac:dyDescent="0.3">
      <c r="A78" s="52" t="s">
        <v>128</v>
      </c>
      <c r="B78" s="52"/>
      <c r="C78" s="52"/>
      <c r="D78" s="10">
        <f>D63+D70+D75</f>
        <v>30</v>
      </c>
      <c r="E78" s="10">
        <f>E63+E70+E75</f>
        <v>19.5</v>
      </c>
      <c r="F78" s="10" t="s">
        <v>61</v>
      </c>
      <c r="G78" s="10" t="s">
        <v>61</v>
      </c>
      <c r="H78" s="10">
        <f t="shared" ref="H78:M78" si="29">H63+H70+H75</f>
        <v>345</v>
      </c>
      <c r="I78" s="10">
        <f t="shared" si="29"/>
        <v>150</v>
      </c>
      <c r="J78" s="10">
        <f t="shared" si="29"/>
        <v>195</v>
      </c>
      <c r="K78" s="10">
        <f t="shared" si="29"/>
        <v>18</v>
      </c>
      <c r="L78" s="10">
        <f t="shared" si="29"/>
        <v>160</v>
      </c>
      <c r="M78" s="10">
        <f t="shared" si="29"/>
        <v>0</v>
      </c>
    </row>
    <row r="79" spans="1:13" x14ac:dyDescent="0.3">
      <c r="A79" s="52" t="s">
        <v>127</v>
      </c>
      <c r="B79" s="52"/>
      <c r="C79" s="52"/>
      <c r="D79" s="10">
        <f>D52+D78</f>
        <v>60</v>
      </c>
      <c r="E79" s="10">
        <f>E52+E78</f>
        <v>31</v>
      </c>
      <c r="F79" s="10" t="s">
        <v>61</v>
      </c>
      <c r="G79" s="10" t="s">
        <v>61</v>
      </c>
      <c r="H79" s="10">
        <f t="shared" ref="H79:M79" si="30">H52+H78</f>
        <v>762</v>
      </c>
      <c r="I79" s="10">
        <f t="shared" si="30"/>
        <v>357</v>
      </c>
      <c r="J79" s="10">
        <f t="shared" si="30"/>
        <v>405</v>
      </c>
      <c r="K79" s="10">
        <f t="shared" si="30"/>
        <v>36</v>
      </c>
      <c r="L79" s="10">
        <f t="shared" si="30"/>
        <v>160</v>
      </c>
      <c r="M79" s="10">
        <f t="shared" si="30"/>
        <v>0</v>
      </c>
    </row>
    <row r="81" spans="1:13" x14ac:dyDescent="0.3">
      <c r="A81" s="7" t="s">
        <v>71</v>
      </c>
    </row>
    <row r="82" spans="1:13" ht="72" customHeight="1" x14ac:dyDescent="0.3">
      <c r="A82" s="65" t="s">
        <v>45</v>
      </c>
      <c r="B82" s="65" t="s">
        <v>46</v>
      </c>
      <c r="C82" s="57" t="s">
        <v>47</v>
      </c>
      <c r="D82" s="57" t="s">
        <v>48</v>
      </c>
      <c r="E82" s="63" t="s">
        <v>49</v>
      </c>
      <c r="F82" s="57" t="s">
        <v>50</v>
      </c>
      <c r="G82" s="63" t="s">
        <v>51</v>
      </c>
      <c r="H82" s="67" t="s">
        <v>52</v>
      </c>
      <c r="I82" s="68"/>
      <c r="J82" s="68"/>
      <c r="K82" s="69"/>
      <c r="L82" s="57" t="s">
        <v>140</v>
      </c>
      <c r="M82" s="57" t="s">
        <v>21</v>
      </c>
    </row>
    <row r="83" spans="1:13" ht="72" customHeight="1" x14ac:dyDescent="0.3">
      <c r="A83" s="66"/>
      <c r="B83" s="66"/>
      <c r="C83" s="58"/>
      <c r="D83" s="58"/>
      <c r="E83" s="64"/>
      <c r="F83" s="58"/>
      <c r="G83" s="64"/>
      <c r="H83" s="19" t="s">
        <v>53</v>
      </c>
      <c r="I83" s="20" t="s">
        <v>54</v>
      </c>
      <c r="J83" s="20" t="s">
        <v>55</v>
      </c>
      <c r="K83" s="20" t="s">
        <v>101</v>
      </c>
      <c r="L83" s="58"/>
      <c r="M83" s="58"/>
    </row>
    <row r="84" spans="1:13" x14ac:dyDescent="0.3">
      <c r="A84" s="53" t="s">
        <v>56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</row>
    <row r="85" spans="1:13" x14ac:dyDescent="0.3">
      <c r="A85" s="73" t="s">
        <v>57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1:13" ht="28.8" x14ac:dyDescent="0.3">
      <c r="A86" s="3">
        <v>1</v>
      </c>
      <c r="B86" s="29" t="s">
        <v>100</v>
      </c>
      <c r="C86" s="4">
        <v>3</v>
      </c>
      <c r="D86" s="4">
        <v>2</v>
      </c>
      <c r="E86" s="3">
        <v>0</v>
      </c>
      <c r="F86" s="4" t="s">
        <v>103</v>
      </c>
      <c r="G86" s="3" t="s">
        <v>58</v>
      </c>
      <c r="H86" s="3">
        <f t="shared" ref="H86" si="31">I86+J86</f>
        <v>30</v>
      </c>
      <c r="I86" s="4">
        <v>30</v>
      </c>
      <c r="J86" s="4">
        <v>0</v>
      </c>
      <c r="K86" s="4">
        <v>1</v>
      </c>
      <c r="L86" s="3">
        <v>0</v>
      </c>
      <c r="M86" s="3">
        <v>0</v>
      </c>
    </row>
    <row r="87" spans="1:13" x14ac:dyDescent="0.3">
      <c r="A87" s="52" t="s">
        <v>60</v>
      </c>
      <c r="B87" s="52"/>
      <c r="C87" s="52"/>
      <c r="D87" s="10">
        <f>SUM(D86)</f>
        <v>2</v>
      </c>
      <c r="E87" s="10">
        <f>SUM(E86)</f>
        <v>0</v>
      </c>
      <c r="F87" s="10" t="s">
        <v>61</v>
      </c>
      <c r="G87" s="10" t="s">
        <v>61</v>
      </c>
      <c r="H87" s="10">
        <f>SUM(I87:J87)</f>
        <v>30</v>
      </c>
      <c r="I87" s="10">
        <f t="shared" ref="I87" si="32">SUM(I85:I86)</f>
        <v>30</v>
      </c>
      <c r="J87" s="10">
        <f>SUM(J86)</f>
        <v>0</v>
      </c>
      <c r="K87" s="10">
        <f>SUM(K86)</f>
        <v>1</v>
      </c>
      <c r="L87" s="10">
        <f t="shared" ref="L87:M87" si="33">SUM(L85:L86)</f>
        <v>0</v>
      </c>
      <c r="M87" s="10">
        <f t="shared" si="33"/>
        <v>0</v>
      </c>
    </row>
    <row r="88" spans="1:13" x14ac:dyDescent="0.3">
      <c r="A88" s="51" t="s">
        <v>62</v>
      </c>
      <c r="B88" s="51"/>
      <c r="C88" s="51"/>
      <c r="D88" s="3" t="s">
        <v>61</v>
      </c>
      <c r="E88" s="3">
        <f>E87</f>
        <v>0</v>
      </c>
      <c r="F88" s="3" t="s">
        <v>61</v>
      </c>
      <c r="G88" s="3" t="s">
        <v>61</v>
      </c>
      <c r="H88" s="22">
        <f t="shared" ref="H88:H89" si="34">SUM(I88:J88)</f>
        <v>0</v>
      </c>
      <c r="I88" s="3">
        <v>0</v>
      </c>
      <c r="J88" s="25">
        <f>SUMPRODUCT(ROUND(IF(IF(J86&gt;0,E86/(J86/H86*D86),0)*J86&gt;J86,J86,IF(J86&gt;0,E86/(J86/H86*D86),0)*J86),0))</f>
        <v>0</v>
      </c>
      <c r="K88" s="25">
        <f>SUMPRODUCT(ROUND(IF(K86&gt;0,E86/D86,0)*K86,0))</f>
        <v>0</v>
      </c>
      <c r="L88" s="3">
        <f t="shared" ref="L88" si="35">SUMIF($E86,"&gt;0",L86)</f>
        <v>0</v>
      </c>
      <c r="M88" s="3">
        <f>SUMIF($E86,"&gt;0",M86)</f>
        <v>0</v>
      </c>
    </row>
    <row r="89" spans="1:13" x14ac:dyDescent="0.3">
      <c r="A89" s="51" t="s">
        <v>63</v>
      </c>
      <c r="B89" s="51"/>
      <c r="C89" s="51"/>
      <c r="D89" s="3">
        <f>SUMIF(G86,"f",D86)</f>
        <v>2</v>
      </c>
      <c r="E89" s="3">
        <f>SUMIF(G86,"f",E86)</f>
        <v>0</v>
      </c>
      <c r="F89" s="3" t="s">
        <v>61</v>
      </c>
      <c r="G89" s="3" t="s">
        <v>61</v>
      </c>
      <c r="H89" s="3">
        <f t="shared" si="34"/>
        <v>30</v>
      </c>
      <c r="I89" s="3">
        <f>SUMIF($G86,"f",I86)</f>
        <v>30</v>
      </c>
      <c r="J89" s="3">
        <f t="shared" ref="J89:M89" si="36">SUMIF($G86,"f",J86)</f>
        <v>0</v>
      </c>
      <c r="K89" s="3">
        <f t="shared" si="36"/>
        <v>1</v>
      </c>
      <c r="L89" s="3">
        <f t="shared" si="36"/>
        <v>0</v>
      </c>
      <c r="M89" s="3">
        <f t="shared" si="36"/>
        <v>0</v>
      </c>
    </row>
    <row r="90" spans="1:13" x14ac:dyDescent="0.3">
      <c r="A90" s="53" t="s">
        <v>65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</row>
    <row r="91" spans="1:13" x14ac:dyDescent="0.3">
      <c r="A91" s="3">
        <v>1</v>
      </c>
      <c r="B91" s="24" t="s">
        <v>12</v>
      </c>
      <c r="C91" s="8">
        <v>3</v>
      </c>
      <c r="D91" s="8">
        <v>1</v>
      </c>
      <c r="E91" s="3">
        <v>0</v>
      </c>
      <c r="F91" s="4" t="s">
        <v>103</v>
      </c>
      <c r="G91" s="4" t="s">
        <v>59</v>
      </c>
      <c r="H91" s="4">
        <f t="shared" ref="H91:H92" si="37">I91+J91</f>
        <v>15</v>
      </c>
      <c r="I91" s="4">
        <v>15</v>
      </c>
      <c r="J91" s="4">
        <v>0</v>
      </c>
      <c r="K91" s="4">
        <v>2</v>
      </c>
      <c r="L91" s="3">
        <v>0</v>
      </c>
      <c r="M91" s="3">
        <v>0</v>
      </c>
    </row>
    <row r="92" spans="1:13" x14ac:dyDescent="0.3">
      <c r="A92" s="3">
        <v>2</v>
      </c>
      <c r="B92" s="24" t="s">
        <v>19</v>
      </c>
      <c r="C92" s="8">
        <v>3</v>
      </c>
      <c r="D92" s="8">
        <v>4.5</v>
      </c>
      <c r="E92" s="3">
        <v>1</v>
      </c>
      <c r="F92" s="8" t="s">
        <v>104</v>
      </c>
      <c r="G92" s="4" t="s">
        <v>59</v>
      </c>
      <c r="H92" s="4">
        <f t="shared" si="37"/>
        <v>60</v>
      </c>
      <c r="I92" s="13">
        <v>30</v>
      </c>
      <c r="J92" s="3">
        <v>30</v>
      </c>
      <c r="K92" s="3">
        <v>4</v>
      </c>
      <c r="L92" s="3">
        <v>0</v>
      </c>
      <c r="M92" s="3">
        <v>0</v>
      </c>
    </row>
    <row r="93" spans="1:13" x14ac:dyDescent="0.3">
      <c r="A93" s="3">
        <v>3</v>
      </c>
      <c r="B93" s="27" t="s">
        <v>147</v>
      </c>
      <c r="C93" s="3">
        <v>3</v>
      </c>
      <c r="D93" s="8">
        <v>2</v>
      </c>
      <c r="E93" s="3">
        <v>0</v>
      </c>
      <c r="F93" s="4" t="s">
        <v>103</v>
      </c>
      <c r="G93" s="3" t="s">
        <v>59</v>
      </c>
      <c r="H93" s="3">
        <v>30</v>
      </c>
      <c r="I93" s="3">
        <v>30</v>
      </c>
      <c r="J93" s="3">
        <v>0</v>
      </c>
      <c r="K93" s="3">
        <v>2</v>
      </c>
      <c r="L93" s="3">
        <v>0</v>
      </c>
      <c r="M93" s="3">
        <v>0</v>
      </c>
    </row>
    <row r="94" spans="1:13" x14ac:dyDescent="0.3">
      <c r="A94" s="3">
        <v>4</v>
      </c>
      <c r="B94" s="26" t="s">
        <v>17</v>
      </c>
      <c r="C94" s="3">
        <v>3</v>
      </c>
      <c r="D94" s="8">
        <v>3.5</v>
      </c>
      <c r="E94" s="3">
        <v>3.5</v>
      </c>
      <c r="F94" s="4" t="s">
        <v>103</v>
      </c>
      <c r="G94" s="3" t="s">
        <v>58</v>
      </c>
      <c r="H94" s="3">
        <v>45</v>
      </c>
      <c r="I94" s="13">
        <v>0</v>
      </c>
      <c r="J94" s="13">
        <v>45</v>
      </c>
      <c r="K94" s="13">
        <v>2</v>
      </c>
      <c r="L94" s="3">
        <v>0</v>
      </c>
      <c r="M94" s="3">
        <v>0</v>
      </c>
    </row>
    <row r="95" spans="1:13" x14ac:dyDescent="0.3">
      <c r="A95" s="52" t="s">
        <v>60</v>
      </c>
      <c r="B95" s="52"/>
      <c r="C95" s="52"/>
      <c r="D95" s="10">
        <f>SUM(D91:D94)</f>
        <v>11</v>
      </c>
      <c r="E95" s="10">
        <f>SUM(E91:E94)</f>
        <v>4.5</v>
      </c>
      <c r="F95" s="10" t="s">
        <v>61</v>
      </c>
      <c r="G95" s="10" t="s">
        <v>61</v>
      </c>
      <c r="H95" s="10">
        <f>SUM(I95:J95)</f>
        <v>150</v>
      </c>
      <c r="I95" s="10">
        <f>SUM(I91:I94)</f>
        <v>75</v>
      </c>
      <c r="J95" s="10">
        <f>SUM(J91:J94)</f>
        <v>75</v>
      </c>
      <c r="K95" s="10">
        <f>SUM(K91:K94)</f>
        <v>10</v>
      </c>
      <c r="L95" s="10">
        <f>SUM(L91:L94)</f>
        <v>0</v>
      </c>
      <c r="M95" s="10">
        <f>SUM(M91:M94)</f>
        <v>0</v>
      </c>
    </row>
    <row r="96" spans="1:13" x14ac:dyDescent="0.3">
      <c r="A96" s="51" t="s">
        <v>62</v>
      </c>
      <c r="B96" s="51"/>
      <c r="C96" s="51"/>
      <c r="D96" s="3" t="s">
        <v>61</v>
      </c>
      <c r="E96" s="3">
        <f>E95</f>
        <v>4.5</v>
      </c>
      <c r="F96" s="3" t="s">
        <v>61</v>
      </c>
      <c r="G96" s="3" t="s">
        <v>61</v>
      </c>
      <c r="H96" s="22">
        <f t="shared" ref="H96:H97" si="38">SUM(I96:J96)</f>
        <v>58</v>
      </c>
      <c r="I96" s="3">
        <v>0</v>
      </c>
      <c r="J96" s="25" cm="1">
        <f t="array" ref="J96">SUMPRODUCT(ROUND(IF(IF(J91:J94&gt;0,E91:E94/(J91:J94/H91:H94*D91:D94),0)*J91:J94&gt;J91:J94,J91:J94,IF(J91:J94&gt;0,E91:E94/(J91:J94/H91:H94*D91:D94),0)*J91:J94),0))</f>
        <v>58</v>
      </c>
      <c r="K96" s="25" cm="1">
        <f t="array" ref="K96">SUMPRODUCT(ROUND(IF(K91:K94&gt;0,E91:E94/D91:D94,0)*K91:K94,0))</f>
        <v>3</v>
      </c>
      <c r="L96" s="3">
        <f>SUMIF($E91:$E94,"&gt;0",L91:L94)</f>
        <v>0</v>
      </c>
      <c r="M96" s="3">
        <f>SUMIF($E91:$E94,"&gt;0",M91:M94)</f>
        <v>0</v>
      </c>
    </row>
    <row r="97" spans="1:13" x14ac:dyDescent="0.3">
      <c r="A97" s="51" t="s">
        <v>63</v>
      </c>
      <c r="B97" s="51"/>
      <c r="C97" s="51"/>
      <c r="D97" s="3">
        <f>SUMIF(G91:G94,"f",D91:D94)</f>
        <v>3.5</v>
      </c>
      <c r="E97" s="3">
        <f>SUMIF(G91:G94,"f",E91:E94)</f>
        <v>3.5</v>
      </c>
      <c r="F97" s="3" t="s">
        <v>61</v>
      </c>
      <c r="G97" s="3" t="s">
        <v>61</v>
      </c>
      <c r="H97" s="3">
        <f t="shared" si="38"/>
        <v>45</v>
      </c>
      <c r="I97" s="3">
        <f>SUMIF($G91:$G94,"f",I91:I94)</f>
        <v>0</v>
      </c>
      <c r="J97" s="3">
        <f>SUMIF($G91:$G94,"f",J91:J94)</f>
        <v>45</v>
      </c>
      <c r="K97" s="3">
        <f>SUMIF($G91:$G94,"f",K91:K94)</f>
        <v>2</v>
      </c>
      <c r="L97" s="3">
        <f>SUMIF($G91:$G94,"f",L91:L94)</f>
        <v>0</v>
      </c>
      <c r="M97" s="3">
        <f>SUMIF($G91:$G94,"f",M91:M94)</f>
        <v>0</v>
      </c>
    </row>
    <row r="98" spans="1:13" x14ac:dyDescent="0.3">
      <c r="A98" s="53" t="s">
        <v>66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</row>
    <row r="99" spans="1:13" x14ac:dyDescent="0.3">
      <c r="A99" s="3">
        <v>1</v>
      </c>
      <c r="B99" s="26" t="s">
        <v>33</v>
      </c>
      <c r="C99" s="3">
        <v>3</v>
      </c>
      <c r="D99" s="8">
        <v>4.5</v>
      </c>
      <c r="E99" s="3">
        <v>2</v>
      </c>
      <c r="F99" s="4" t="s">
        <v>103</v>
      </c>
      <c r="G99" s="3" t="s">
        <v>58</v>
      </c>
      <c r="H99" s="3">
        <v>60</v>
      </c>
      <c r="I99" s="4">
        <v>30</v>
      </c>
      <c r="J99" s="4">
        <v>30</v>
      </c>
      <c r="K99" s="4">
        <v>2</v>
      </c>
      <c r="L99" s="3">
        <v>0</v>
      </c>
      <c r="M99" s="3">
        <v>0</v>
      </c>
    </row>
    <row r="100" spans="1:13" x14ac:dyDescent="0.3">
      <c r="A100" s="3">
        <v>2</v>
      </c>
      <c r="B100" s="27" t="s">
        <v>123</v>
      </c>
      <c r="C100" s="3">
        <v>3</v>
      </c>
      <c r="D100" s="4">
        <v>3.5</v>
      </c>
      <c r="E100" s="3">
        <v>3.5</v>
      </c>
      <c r="F100" s="4" t="s">
        <v>103</v>
      </c>
      <c r="G100" s="3" t="s">
        <v>58</v>
      </c>
      <c r="H100" s="3">
        <v>45</v>
      </c>
      <c r="I100" s="4">
        <v>0</v>
      </c>
      <c r="J100" s="4">
        <v>45</v>
      </c>
      <c r="K100" s="4">
        <v>2</v>
      </c>
      <c r="L100" s="3">
        <v>0</v>
      </c>
      <c r="M100" s="3">
        <v>0</v>
      </c>
    </row>
    <row r="101" spans="1:13" x14ac:dyDescent="0.3">
      <c r="A101" s="3">
        <v>3</v>
      </c>
      <c r="B101" s="28" t="s">
        <v>9</v>
      </c>
      <c r="C101" s="3">
        <v>3</v>
      </c>
      <c r="D101" s="8">
        <v>4.5</v>
      </c>
      <c r="E101" s="3">
        <v>2</v>
      </c>
      <c r="F101" s="8" t="s">
        <v>104</v>
      </c>
      <c r="G101" s="3" t="s">
        <v>58</v>
      </c>
      <c r="H101" s="3">
        <v>60</v>
      </c>
      <c r="I101" s="3">
        <v>30</v>
      </c>
      <c r="J101" s="3">
        <v>30</v>
      </c>
      <c r="K101" s="3">
        <v>4</v>
      </c>
      <c r="L101" s="3">
        <v>0</v>
      </c>
      <c r="M101" s="3">
        <v>0</v>
      </c>
    </row>
    <row r="102" spans="1:13" x14ac:dyDescent="0.3">
      <c r="A102" s="3">
        <v>4</v>
      </c>
      <c r="B102" s="26" t="s">
        <v>13</v>
      </c>
      <c r="C102" s="3">
        <v>3</v>
      </c>
      <c r="D102" s="8">
        <v>4.5</v>
      </c>
      <c r="E102" s="3">
        <v>2</v>
      </c>
      <c r="F102" s="4" t="s">
        <v>103</v>
      </c>
      <c r="G102" s="3" t="s">
        <v>58</v>
      </c>
      <c r="H102" s="3">
        <v>60</v>
      </c>
      <c r="I102" s="4">
        <v>30</v>
      </c>
      <c r="J102" s="4">
        <v>30</v>
      </c>
      <c r="K102" s="4">
        <v>2</v>
      </c>
      <c r="L102" s="3">
        <v>0</v>
      </c>
      <c r="M102" s="3">
        <v>0</v>
      </c>
    </row>
    <row r="103" spans="1:13" x14ac:dyDescent="0.3">
      <c r="A103" s="52" t="s">
        <v>60</v>
      </c>
      <c r="B103" s="52"/>
      <c r="C103" s="52"/>
      <c r="D103" s="10">
        <f>SUM(D99:D102)</f>
        <v>17</v>
      </c>
      <c r="E103" s="10">
        <f>SUM(E99:E102)</f>
        <v>9.5</v>
      </c>
      <c r="F103" s="10" t="s">
        <v>61</v>
      </c>
      <c r="G103" s="10" t="s">
        <v>61</v>
      </c>
      <c r="H103" s="10">
        <f>SUM(I103:J103)</f>
        <v>225</v>
      </c>
      <c r="I103" s="10">
        <f>SUM(I99:I102)</f>
        <v>90</v>
      </c>
      <c r="J103" s="10">
        <f>SUM(J99:J102)</f>
        <v>135</v>
      </c>
      <c r="K103" s="10">
        <f>SUM(K99:K102)</f>
        <v>10</v>
      </c>
      <c r="L103" s="10">
        <f>SUM(L99:L102)</f>
        <v>0</v>
      </c>
      <c r="M103" s="10">
        <f>SUM(M99:M102)</f>
        <v>0</v>
      </c>
    </row>
    <row r="104" spans="1:13" x14ac:dyDescent="0.3">
      <c r="A104" s="51" t="s">
        <v>62</v>
      </c>
      <c r="B104" s="51"/>
      <c r="C104" s="51"/>
      <c r="D104" s="3" t="s">
        <v>61</v>
      </c>
      <c r="E104" s="3">
        <f>E103</f>
        <v>9.5</v>
      </c>
      <c r="F104" s="3" t="s">
        <v>61</v>
      </c>
      <c r="G104" s="3" t="s">
        <v>61</v>
      </c>
      <c r="H104" s="22">
        <f t="shared" ref="H104" si="39">SUM(I104:J104)</f>
        <v>126</v>
      </c>
      <c r="I104" s="3">
        <v>0</v>
      </c>
      <c r="J104" s="25" cm="1">
        <f t="array" ref="J104">SUMPRODUCT(ROUND(IF(IF(J99:J102&gt;0,E99:E102/(J99:J102/H99:H102*D99:D102),0)*J99:J102&gt;J99:J102,J99:J102,IF(J99:J102&gt;0,E99:E102/(J99:J102/H99:H102*D99:D102),0)*J99:J102),0))</f>
        <v>126</v>
      </c>
      <c r="K104" s="25" cm="1">
        <f t="array" ref="K104">SUMPRODUCT(ROUND(IF(K99:K102&gt;0,E99:E102/D99:D102,0)*K99:K102,0))</f>
        <v>6</v>
      </c>
      <c r="L104" s="3">
        <f>SUMIF($E99:$E102,"&gt;0",L99:L102)</f>
        <v>0</v>
      </c>
      <c r="M104" s="3">
        <f>SUMIF($E99:$E102,"&gt;0",M99:M102)</f>
        <v>0</v>
      </c>
    </row>
    <row r="105" spans="1:13" x14ac:dyDescent="0.3">
      <c r="A105" s="51" t="s">
        <v>63</v>
      </c>
      <c r="B105" s="51"/>
      <c r="C105" s="51"/>
      <c r="D105" s="3">
        <f>SUMIF(G99:G102,"f",D99:D102)</f>
        <v>17</v>
      </c>
      <c r="E105" s="3">
        <f>SUMIF(G99:G102,"f",E99:E102)</f>
        <v>9.5</v>
      </c>
      <c r="F105" s="3" t="s">
        <v>61</v>
      </c>
      <c r="G105" s="3" t="s">
        <v>61</v>
      </c>
      <c r="H105" s="3">
        <f t="shared" ref="H105:M105" si="40">SUMIF($G99:$G102,"f",H99:H102)</f>
        <v>225</v>
      </c>
      <c r="I105" s="3">
        <f t="shared" si="40"/>
        <v>90</v>
      </c>
      <c r="J105" s="3">
        <f t="shared" si="40"/>
        <v>135</v>
      </c>
      <c r="K105" s="3">
        <f t="shared" si="40"/>
        <v>10</v>
      </c>
      <c r="L105" s="3">
        <f t="shared" si="40"/>
        <v>0</v>
      </c>
      <c r="M105" s="3">
        <f t="shared" si="40"/>
        <v>0</v>
      </c>
    </row>
    <row r="106" spans="1:13" x14ac:dyDescent="0.3">
      <c r="A106" s="52" t="s">
        <v>126</v>
      </c>
      <c r="B106" s="52"/>
      <c r="C106" s="52"/>
      <c r="D106" s="10">
        <f>D89+D95+D103</f>
        <v>30</v>
      </c>
      <c r="E106" s="10">
        <f>E89+E95+E103</f>
        <v>14</v>
      </c>
      <c r="F106" s="10" t="s">
        <v>61</v>
      </c>
      <c r="G106" s="10" t="s">
        <v>61</v>
      </c>
      <c r="H106" s="10">
        <f t="shared" ref="H106:M106" si="41">H89+H95+H103</f>
        <v>405</v>
      </c>
      <c r="I106" s="10">
        <f t="shared" si="41"/>
        <v>195</v>
      </c>
      <c r="J106" s="10">
        <f t="shared" si="41"/>
        <v>210</v>
      </c>
      <c r="K106" s="10">
        <f t="shared" si="41"/>
        <v>21</v>
      </c>
      <c r="L106" s="10">
        <f t="shared" si="41"/>
        <v>0</v>
      </c>
      <c r="M106" s="10">
        <f t="shared" si="41"/>
        <v>0</v>
      </c>
    </row>
    <row r="108" spans="1:13" x14ac:dyDescent="0.3">
      <c r="A108" s="7" t="s">
        <v>72</v>
      </c>
    </row>
    <row r="109" spans="1:13" ht="72" customHeight="1" x14ac:dyDescent="0.3">
      <c r="A109" s="55" t="s">
        <v>45</v>
      </c>
      <c r="B109" s="55" t="s">
        <v>46</v>
      </c>
      <c r="C109" s="56" t="s">
        <v>47</v>
      </c>
      <c r="D109" s="56" t="s">
        <v>48</v>
      </c>
      <c r="E109" s="60" t="s">
        <v>49</v>
      </c>
      <c r="F109" s="56" t="s">
        <v>50</v>
      </c>
      <c r="G109" s="60" t="s">
        <v>51</v>
      </c>
      <c r="H109" s="59" t="s">
        <v>52</v>
      </c>
      <c r="I109" s="59"/>
      <c r="J109" s="59"/>
      <c r="K109" s="59"/>
      <c r="L109" s="57" t="s">
        <v>140</v>
      </c>
      <c r="M109" s="57" t="s">
        <v>21</v>
      </c>
    </row>
    <row r="110" spans="1:13" ht="72" customHeight="1" x14ac:dyDescent="0.3">
      <c r="A110" s="55"/>
      <c r="B110" s="55"/>
      <c r="C110" s="56"/>
      <c r="D110" s="56"/>
      <c r="E110" s="60"/>
      <c r="F110" s="56"/>
      <c r="G110" s="60"/>
      <c r="H110" s="31" t="s">
        <v>53</v>
      </c>
      <c r="I110" s="20" t="s">
        <v>54</v>
      </c>
      <c r="J110" s="20" t="s">
        <v>55</v>
      </c>
      <c r="K110" s="20" t="s">
        <v>101</v>
      </c>
      <c r="L110" s="58"/>
      <c r="M110" s="58"/>
    </row>
    <row r="111" spans="1:13" x14ac:dyDescent="0.3">
      <c r="A111" s="53" t="s">
        <v>56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</row>
    <row r="112" spans="1:13" x14ac:dyDescent="0.3">
      <c r="A112" s="53" t="s">
        <v>65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</row>
    <row r="113" spans="1:13" x14ac:dyDescent="0.3">
      <c r="A113" s="3">
        <v>1</v>
      </c>
      <c r="B113" s="11" t="s">
        <v>21</v>
      </c>
      <c r="C113" s="16">
        <v>4</v>
      </c>
      <c r="D113" s="4">
        <v>20</v>
      </c>
      <c r="E113" s="3">
        <v>10</v>
      </c>
      <c r="F113" s="4" t="s">
        <v>105</v>
      </c>
      <c r="G113" s="3" t="s">
        <v>58</v>
      </c>
      <c r="H113" s="3">
        <f>I113+J113</f>
        <v>0</v>
      </c>
      <c r="I113" s="4">
        <v>0</v>
      </c>
      <c r="J113" s="4">
        <v>0</v>
      </c>
      <c r="K113" s="4">
        <v>0</v>
      </c>
      <c r="L113" s="3">
        <v>0</v>
      </c>
      <c r="M113" s="3">
        <v>200</v>
      </c>
    </row>
    <row r="114" spans="1:13" x14ac:dyDescent="0.3">
      <c r="A114" s="3">
        <v>2</v>
      </c>
      <c r="B114" s="24" t="s">
        <v>16</v>
      </c>
      <c r="C114" s="3">
        <v>4</v>
      </c>
      <c r="D114" s="4">
        <v>2</v>
      </c>
      <c r="E114" s="3">
        <v>0</v>
      </c>
      <c r="F114" s="4" t="s">
        <v>103</v>
      </c>
      <c r="G114" s="3" t="s">
        <v>58</v>
      </c>
      <c r="H114" s="3">
        <f>I114+J114</f>
        <v>30</v>
      </c>
      <c r="I114" s="8">
        <v>30</v>
      </c>
      <c r="J114" s="8">
        <v>0</v>
      </c>
      <c r="K114" s="8">
        <v>2</v>
      </c>
      <c r="L114" s="3">
        <v>0</v>
      </c>
      <c r="M114" s="3">
        <v>0</v>
      </c>
    </row>
    <row r="115" spans="1:13" x14ac:dyDescent="0.3">
      <c r="A115" s="3">
        <v>3</v>
      </c>
      <c r="B115" s="24" t="s">
        <v>20</v>
      </c>
      <c r="C115" s="3">
        <v>4</v>
      </c>
      <c r="D115" s="8">
        <v>3.5</v>
      </c>
      <c r="E115" s="3">
        <v>3.5</v>
      </c>
      <c r="F115" s="4" t="s">
        <v>103</v>
      </c>
      <c r="G115" s="3" t="s">
        <v>58</v>
      </c>
      <c r="H115" s="3">
        <f>I115+J115</f>
        <v>45</v>
      </c>
      <c r="I115" s="4">
        <v>0</v>
      </c>
      <c r="J115" s="4">
        <v>45</v>
      </c>
      <c r="K115" s="4">
        <v>2</v>
      </c>
      <c r="L115" s="3">
        <v>0</v>
      </c>
      <c r="M115" s="3">
        <v>0</v>
      </c>
    </row>
    <row r="116" spans="1:13" x14ac:dyDescent="0.3">
      <c r="A116" s="52" t="s">
        <v>60</v>
      </c>
      <c r="B116" s="52"/>
      <c r="C116" s="52"/>
      <c r="D116" s="10">
        <f>SUM(D113:D115)</f>
        <v>25.5</v>
      </c>
      <c r="E116" s="10">
        <f>SUM(E113:E115)</f>
        <v>13.5</v>
      </c>
      <c r="F116" s="10" t="s">
        <v>61</v>
      </c>
      <c r="G116" s="10" t="s">
        <v>61</v>
      </c>
      <c r="H116" s="10">
        <f>SUM(I116:J116)</f>
        <v>75</v>
      </c>
      <c r="I116" s="10">
        <f>SUM(I113:I115)</f>
        <v>30</v>
      </c>
      <c r="J116" s="10">
        <f>SUM(J113:J115)</f>
        <v>45</v>
      </c>
      <c r="K116" s="10">
        <f>SUM(K113:K115)</f>
        <v>4</v>
      </c>
      <c r="L116" s="10">
        <f>SUM(L113:L115)</f>
        <v>0</v>
      </c>
      <c r="M116" s="10">
        <f>SUM(M113:M115)</f>
        <v>200</v>
      </c>
    </row>
    <row r="117" spans="1:13" x14ac:dyDescent="0.3">
      <c r="A117" s="51" t="s">
        <v>62</v>
      </c>
      <c r="B117" s="51"/>
      <c r="C117" s="51"/>
      <c r="D117" s="3" t="s">
        <v>61</v>
      </c>
      <c r="E117" s="3">
        <f>E116</f>
        <v>13.5</v>
      </c>
      <c r="F117" s="3" t="s">
        <v>61</v>
      </c>
      <c r="G117" s="3" t="s">
        <v>61</v>
      </c>
      <c r="H117" s="22">
        <f t="shared" ref="H117:H118" si="42">SUM(I117:J117)</f>
        <v>45</v>
      </c>
      <c r="I117" s="3">
        <v>0</v>
      </c>
      <c r="J117" s="25" cm="1">
        <f t="array" ref="J117">SUMPRODUCT(ROUND(IF(IF(J113:J115&gt;0,E113:E115/(J113:J115/H113:H115*D113:D115),0)*J113:J115&gt;J113:J115,J113:J115,IF(J113:J115&gt;0,E113:E115/(J113:J115/H113:H115*D113:D115),0)*J113:J115),0))</f>
        <v>45</v>
      </c>
      <c r="K117" s="25" cm="1">
        <f t="array" ref="K117">SUMPRODUCT(ROUND(IF(K113:K115&gt;0,E113:E115/D113:D115,0)*K113:K115,0))</f>
        <v>2</v>
      </c>
      <c r="L117" s="3">
        <f>SUMIF($E113:$E115,"&gt;0",L113:L115)</f>
        <v>0</v>
      </c>
      <c r="M117" s="3">
        <f>SUMIF($E113:$E115,"&gt;0",M113:M115)</f>
        <v>200</v>
      </c>
    </row>
    <row r="118" spans="1:13" x14ac:dyDescent="0.3">
      <c r="A118" s="51" t="s">
        <v>63</v>
      </c>
      <c r="B118" s="51"/>
      <c r="C118" s="51"/>
      <c r="D118" s="3">
        <f>SUMIF(G113:G115,"f",D113:D115)</f>
        <v>25.5</v>
      </c>
      <c r="E118" s="3">
        <f>SUMIF(G113:G115,"f",E113:E115)</f>
        <v>13.5</v>
      </c>
      <c r="F118" s="3" t="s">
        <v>61</v>
      </c>
      <c r="G118" s="3" t="s">
        <v>61</v>
      </c>
      <c r="H118" s="3">
        <f t="shared" si="42"/>
        <v>75</v>
      </c>
      <c r="I118" s="3">
        <f>SUMIF($G113:$G115,"f",I113:I115)</f>
        <v>30</v>
      </c>
      <c r="J118" s="3">
        <f>SUMIF($G113:$G115,"f",J113:J115)</f>
        <v>45</v>
      </c>
      <c r="K118" s="3">
        <f>SUMIF($G113:$G115,"f",K113:K115)</f>
        <v>4</v>
      </c>
      <c r="L118" s="3">
        <f>SUMIF($G113:$G115,"f",L113:L115)</f>
        <v>0</v>
      </c>
      <c r="M118" s="3">
        <f>SUMIF($G113:$G115,"f",M113:M115)</f>
        <v>200</v>
      </c>
    </row>
    <row r="119" spans="1:13" x14ac:dyDescent="0.3">
      <c r="A119" s="53" t="s">
        <v>66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</row>
    <row r="120" spans="1:13" x14ac:dyDescent="0.3">
      <c r="A120" s="3">
        <v>1</v>
      </c>
      <c r="B120" s="32" t="s">
        <v>18</v>
      </c>
      <c r="C120" s="3">
        <v>4</v>
      </c>
      <c r="D120" s="4">
        <v>4.5</v>
      </c>
      <c r="E120" s="3">
        <v>2</v>
      </c>
      <c r="F120" s="4" t="s">
        <v>103</v>
      </c>
      <c r="G120" s="3" t="s">
        <v>58</v>
      </c>
      <c r="H120" s="3">
        <f>I120+J120</f>
        <v>60</v>
      </c>
      <c r="I120" s="4">
        <v>30</v>
      </c>
      <c r="J120" s="4">
        <v>30</v>
      </c>
      <c r="K120" s="4">
        <v>2</v>
      </c>
      <c r="L120" s="3">
        <v>0</v>
      </c>
      <c r="M120" s="3">
        <v>0</v>
      </c>
    </row>
    <row r="121" spans="1:13" x14ac:dyDescent="0.3">
      <c r="A121" s="52" t="s">
        <v>60</v>
      </c>
      <c r="B121" s="52"/>
      <c r="C121" s="52"/>
      <c r="D121" s="10">
        <f>SUM(D120:D120)</f>
        <v>4.5</v>
      </c>
      <c r="E121" s="10">
        <f>SUM(E120:E120)</f>
        <v>2</v>
      </c>
      <c r="F121" s="10" t="s">
        <v>61</v>
      </c>
      <c r="G121" s="10" t="s">
        <v>61</v>
      </c>
      <c r="H121" s="10">
        <f>SUM(I121:J121)</f>
        <v>60</v>
      </c>
      <c r="I121" s="10">
        <f>SUM(I120:I120)</f>
        <v>30</v>
      </c>
      <c r="J121" s="10">
        <f>SUM(J120:J120)</f>
        <v>30</v>
      </c>
      <c r="K121" s="10">
        <f>SUM(K120:K120)</f>
        <v>2</v>
      </c>
      <c r="L121" s="10">
        <f>SUM(L120:L120)</f>
        <v>0</v>
      </c>
      <c r="M121" s="10">
        <f>SUM(M120:M120)</f>
        <v>0</v>
      </c>
    </row>
    <row r="122" spans="1:13" x14ac:dyDescent="0.3">
      <c r="A122" s="51" t="s">
        <v>62</v>
      </c>
      <c r="B122" s="51"/>
      <c r="C122" s="51"/>
      <c r="D122" s="3" t="s">
        <v>61</v>
      </c>
      <c r="E122" s="3">
        <f>E121</f>
        <v>2</v>
      </c>
      <c r="F122" s="3" t="s">
        <v>61</v>
      </c>
      <c r="G122" s="3" t="s">
        <v>61</v>
      </c>
      <c r="H122" s="22">
        <f t="shared" ref="H122" si="43">SUM(I122:J122)</f>
        <v>27</v>
      </c>
      <c r="I122" s="3">
        <v>0</v>
      </c>
      <c r="J122" s="25" cm="1">
        <f t="array" ref="J122">SUMPRODUCT(ROUND(IF(IF(J120:J120&gt;0,E120:E120/(J120:J120/H120:H120*D120:D120),0)*J120:J120&gt;J120:J120,J120:J120,IF(J120:J120&gt;0,E120:E120/(J120:J120/H120:H120*D120:D120),0)*J120:J120),0))</f>
        <v>27</v>
      </c>
      <c r="K122" s="25" cm="1">
        <f t="array" ref="K122">SUMPRODUCT(ROUND(IF(K120:K120&gt;0,E120:E120/D120:D120,0)*K120:K120,0))</f>
        <v>1</v>
      </c>
      <c r="L122" s="3">
        <f>SUMIF($E120:$E120,"&gt;0",L120:L120)</f>
        <v>0</v>
      </c>
      <c r="M122" s="3" cm="1">
        <f t="array" ref="M122">SUMPRODUCT(E120:E120/D120:D120*M120:M120)</f>
        <v>0</v>
      </c>
    </row>
    <row r="123" spans="1:13" x14ac:dyDescent="0.3">
      <c r="A123" s="51" t="s">
        <v>63</v>
      </c>
      <c r="B123" s="51"/>
      <c r="C123" s="51"/>
      <c r="D123" s="3">
        <f>SUMIF(G120:G120,"f",D120:D120)</f>
        <v>4.5</v>
      </c>
      <c r="E123" s="3">
        <f>SUMIF(G120:G120,"f",E120:E120)</f>
        <v>2</v>
      </c>
      <c r="F123" s="3" t="s">
        <v>61</v>
      </c>
      <c r="G123" s="3" t="s">
        <v>61</v>
      </c>
      <c r="H123" s="3">
        <f t="shared" ref="H123:M123" si="44">SUMIF($G120:$G120,"f",H120:H120)</f>
        <v>60</v>
      </c>
      <c r="I123" s="3">
        <f t="shared" si="44"/>
        <v>30</v>
      </c>
      <c r="J123" s="3">
        <f t="shared" si="44"/>
        <v>30</v>
      </c>
      <c r="K123" s="3">
        <f t="shared" si="44"/>
        <v>2</v>
      </c>
      <c r="L123" s="3">
        <f t="shared" si="44"/>
        <v>0</v>
      </c>
      <c r="M123" s="3">
        <f t="shared" si="44"/>
        <v>0</v>
      </c>
    </row>
    <row r="124" spans="1:13" x14ac:dyDescent="0.3">
      <c r="A124" s="52" t="s">
        <v>125</v>
      </c>
      <c r="B124" s="52"/>
      <c r="C124" s="52"/>
      <c r="D124" s="10">
        <f>D116+D121</f>
        <v>30</v>
      </c>
      <c r="E124" s="10">
        <f>E116+E121</f>
        <v>15.5</v>
      </c>
      <c r="F124" s="10" t="s">
        <v>61</v>
      </c>
      <c r="G124" s="10" t="s">
        <v>61</v>
      </c>
      <c r="H124" s="10">
        <f t="shared" ref="H124:M124" si="45">H116+H121</f>
        <v>135</v>
      </c>
      <c r="I124" s="10">
        <f t="shared" si="45"/>
        <v>60</v>
      </c>
      <c r="J124" s="10">
        <f t="shared" si="45"/>
        <v>75</v>
      </c>
      <c r="K124" s="10">
        <f t="shared" si="45"/>
        <v>6</v>
      </c>
      <c r="L124" s="10">
        <f t="shared" si="45"/>
        <v>0</v>
      </c>
      <c r="M124" s="10">
        <f t="shared" si="45"/>
        <v>200</v>
      </c>
    </row>
    <row r="125" spans="1:13" x14ac:dyDescent="0.3">
      <c r="A125" s="52" t="s">
        <v>124</v>
      </c>
      <c r="B125" s="52"/>
      <c r="C125" s="52"/>
      <c r="D125" s="10">
        <f>D106+D124</f>
        <v>60</v>
      </c>
      <c r="E125" s="10">
        <f>E106+E124</f>
        <v>29.5</v>
      </c>
      <c r="F125" s="10" t="s">
        <v>61</v>
      </c>
      <c r="G125" s="10" t="s">
        <v>61</v>
      </c>
      <c r="H125" s="10">
        <f t="shared" ref="H125:M125" si="46">H106+H124</f>
        <v>540</v>
      </c>
      <c r="I125" s="10">
        <f t="shared" si="46"/>
        <v>255</v>
      </c>
      <c r="J125" s="10">
        <f t="shared" si="46"/>
        <v>285</v>
      </c>
      <c r="K125" s="10">
        <f t="shared" si="46"/>
        <v>27</v>
      </c>
      <c r="L125" s="10">
        <f t="shared" si="46"/>
        <v>0</v>
      </c>
      <c r="M125" s="10">
        <f t="shared" si="46"/>
        <v>200</v>
      </c>
    </row>
    <row r="128" spans="1:13" s="6" customFormat="1" x14ac:dyDescent="0.3"/>
    <row r="129" spans="1:2" x14ac:dyDescent="0.3">
      <c r="A129" s="10" t="s">
        <v>45</v>
      </c>
      <c r="B129" s="23" t="s">
        <v>106</v>
      </c>
    </row>
    <row r="130" spans="1:2" ht="28.8" x14ac:dyDescent="0.3">
      <c r="A130" s="10" t="s">
        <v>154</v>
      </c>
      <c r="B130" s="48" t="s">
        <v>115</v>
      </c>
    </row>
    <row r="131" spans="1:2" x14ac:dyDescent="0.3">
      <c r="A131" s="3">
        <v>1</v>
      </c>
      <c r="B131" s="11" t="s">
        <v>110</v>
      </c>
    </row>
    <row r="132" spans="1:2" x14ac:dyDescent="0.3">
      <c r="A132" s="3">
        <v>2</v>
      </c>
      <c r="B132" s="11" t="s">
        <v>112</v>
      </c>
    </row>
    <row r="133" spans="1:2" x14ac:dyDescent="0.3">
      <c r="A133" s="3">
        <v>3</v>
      </c>
      <c r="B133" s="11" t="s">
        <v>109</v>
      </c>
    </row>
    <row r="134" spans="1:2" x14ac:dyDescent="0.3">
      <c r="A134" s="3">
        <v>4</v>
      </c>
      <c r="B134" s="11" t="s">
        <v>111</v>
      </c>
    </row>
    <row r="135" spans="1:2" x14ac:dyDescent="0.3">
      <c r="A135" s="3">
        <v>5</v>
      </c>
      <c r="B135" s="11" t="s">
        <v>107</v>
      </c>
    </row>
    <row r="136" spans="1:2" x14ac:dyDescent="0.3">
      <c r="A136" s="3">
        <v>6</v>
      </c>
      <c r="B136" s="11" t="s">
        <v>108</v>
      </c>
    </row>
    <row r="137" spans="1:2" x14ac:dyDescent="0.3">
      <c r="A137" s="10" t="s">
        <v>155</v>
      </c>
      <c r="B137" s="37" t="s">
        <v>4</v>
      </c>
    </row>
    <row r="138" spans="1:2" x14ac:dyDescent="0.3">
      <c r="A138" s="3">
        <v>1</v>
      </c>
      <c r="B138" s="26" t="s">
        <v>166</v>
      </c>
    </row>
    <row r="139" spans="1:2" ht="28.8" x14ac:dyDescent="0.3">
      <c r="A139" s="3">
        <v>2</v>
      </c>
      <c r="B139" s="49" t="s">
        <v>144</v>
      </c>
    </row>
    <row r="140" spans="1:2" x14ac:dyDescent="0.3">
      <c r="A140" s="10" t="s">
        <v>156</v>
      </c>
      <c r="B140" s="44" t="s">
        <v>9</v>
      </c>
    </row>
    <row r="141" spans="1:2" x14ac:dyDescent="0.3">
      <c r="A141" s="3">
        <v>1</v>
      </c>
      <c r="B141" s="24" t="s">
        <v>43</v>
      </c>
    </row>
    <row r="142" spans="1:2" x14ac:dyDescent="0.3">
      <c r="A142" s="3">
        <v>2</v>
      </c>
      <c r="B142" s="24" t="s">
        <v>29</v>
      </c>
    </row>
    <row r="143" spans="1:2" x14ac:dyDescent="0.3">
      <c r="A143" s="10" t="s">
        <v>157</v>
      </c>
      <c r="B143" s="37" t="s">
        <v>13</v>
      </c>
    </row>
    <row r="144" spans="1:2" x14ac:dyDescent="0.3">
      <c r="A144" s="3">
        <v>1</v>
      </c>
      <c r="B144" s="24" t="s">
        <v>15</v>
      </c>
    </row>
    <row r="145" spans="1:2" x14ac:dyDescent="0.3">
      <c r="A145" s="3">
        <v>2</v>
      </c>
      <c r="B145" s="24" t="s">
        <v>14</v>
      </c>
    </row>
    <row r="146" spans="1:2" x14ac:dyDescent="0.3">
      <c r="A146" s="10" t="s">
        <v>158</v>
      </c>
      <c r="B146" s="37" t="s">
        <v>16</v>
      </c>
    </row>
    <row r="147" spans="1:2" x14ac:dyDescent="0.3">
      <c r="A147" s="3">
        <v>1</v>
      </c>
      <c r="B147" s="30" t="s">
        <v>163</v>
      </c>
    </row>
    <row r="148" spans="1:2" ht="28.8" x14ac:dyDescent="0.3">
      <c r="A148" s="3">
        <v>2</v>
      </c>
      <c r="B148" s="29" t="s">
        <v>164</v>
      </c>
    </row>
  </sheetData>
  <sortState xmlns:xlrd2="http://schemas.microsoft.com/office/spreadsheetml/2017/richdata2" ref="B131:B136">
    <sortCondition ref="B131:B136"/>
  </sortState>
  <mergeCells count="107">
    <mergeCell ref="A124:C124"/>
    <mergeCell ref="A87:C87"/>
    <mergeCell ref="A88:C88"/>
    <mergeCell ref="A89:C89"/>
    <mergeCell ref="A121:C121"/>
    <mergeCell ref="A122:C122"/>
    <mergeCell ref="A123:C123"/>
    <mergeCell ref="A95:C95"/>
    <mergeCell ref="A96:C96"/>
    <mergeCell ref="A97:C97"/>
    <mergeCell ref="A103:C103"/>
    <mergeCell ref="A111:M111"/>
    <mergeCell ref="A119:M119"/>
    <mergeCell ref="M109:M110"/>
    <mergeCell ref="A106:C106"/>
    <mergeCell ref="A109:A110"/>
    <mergeCell ref="B109:B110"/>
    <mergeCell ref="C109:C110"/>
    <mergeCell ref="D109:D110"/>
    <mergeCell ref="E109:E110"/>
    <mergeCell ref="A104:C104"/>
    <mergeCell ref="A105:C105"/>
    <mergeCell ref="F109:F110"/>
    <mergeCell ref="G109:G110"/>
    <mergeCell ref="L109:L110"/>
    <mergeCell ref="A85:M85"/>
    <mergeCell ref="A90:M90"/>
    <mergeCell ref="A98:M98"/>
    <mergeCell ref="F82:F83"/>
    <mergeCell ref="G82:G83"/>
    <mergeCell ref="L82:L83"/>
    <mergeCell ref="M82:M83"/>
    <mergeCell ref="H82:K82"/>
    <mergeCell ref="H109:K109"/>
    <mergeCell ref="A84:M84"/>
    <mergeCell ref="A78:C78"/>
    <mergeCell ref="A82:A83"/>
    <mergeCell ref="B82:B83"/>
    <mergeCell ref="C82:C83"/>
    <mergeCell ref="D82:D83"/>
    <mergeCell ref="E82:E83"/>
    <mergeCell ref="A72:C72"/>
    <mergeCell ref="A75:C75"/>
    <mergeCell ref="A76:C76"/>
    <mergeCell ref="A77:C77"/>
    <mergeCell ref="A79:C79"/>
    <mergeCell ref="A63:C63"/>
    <mergeCell ref="A64:C64"/>
    <mergeCell ref="A65:C65"/>
    <mergeCell ref="A70:C70"/>
    <mergeCell ref="A58:M58"/>
    <mergeCell ref="A66:M66"/>
    <mergeCell ref="A73:M73"/>
    <mergeCell ref="A20:M20"/>
    <mergeCell ref="A49:C49"/>
    <mergeCell ref="A50:C50"/>
    <mergeCell ref="A51:C51"/>
    <mergeCell ref="A41:C41"/>
    <mergeCell ref="A42:C42"/>
    <mergeCell ref="A43:C43"/>
    <mergeCell ref="A57:M57"/>
    <mergeCell ref="A71:C71"/>
    <mergeCell ref="A23:C23"/>
    <mergeCell ref="A24:C24"/>
    <mergeCell ref="A25:C25"/>
    <mergeCell ref="A29:C29"/>
    <mergeCell ref="F55:F56"/>
    <mergeCell ref="G55:G56"/>
    <mergeCell ref="L55:L56"/>
    <mergeCell ref="M55:M56"/>
    <mergeCell ref="A35:C35"/>
    <mergeCell ref="A36:C36"/>
    <mergeCell ref="A37:C37"/>
    <mergeCell ref="A32:M32"/>
    <mergeCell ref="A38:M38"/>
    <mergeCell ref="A44:M44"/>
    <mergeCell ref="H55:K55"/>
    <mergeCell ref="A52:C52"/>
    <mergeCell ref="A55:A56"/>
    <mergeCell ref="B55:B56"/>
    <mergeCell ref="C55:C56"/>
    <mergeCell ref="D55:D56"/>
    <mergeCell ref="E55:E56"/>
    <mergeCell ref="A125:C125"/>
    <mergeCell ref="A26:M26"/>
    <mergeCell ref="A112:M112"/>
    <mergeCell ref="A116:C116"/>
    <mergeCell ref="A117:C117"/>
    <mergeCell ref="A118:C118"/>
    <mergeCell ref="A19:M19"/>
    <mergeCell ref="A1:M1"/>
    <mergeCell ref="A2:M2"/>
    <mergeCell ref="A5:M5"/>
    <mergeCell ref="A6:M6"/>
    <mergeCell ref="A7:M7"/>
    <mergeCell ref="M17:M18"/>
    <mergeCell ref="A17:A18"/>
    <mergeCell ref="B17:B18"/>
    <mergeCell ref="C17:C18"/>
    <mergeCell ref="D17:D18"/>
    <mergeCell ref="E17:E18"/>
    <mergeCell ref="F17:F18"/>
    <mergeCell ref="G17:G18"/>
    <mergeCell ref="L17:L18"/>
    <mergeCell ref="H17:K17"/>
    <mergeCell ref="A30:C30"/>
    <mergeCell ref="A31:C3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6541-F97A-497F-AD08-ABF6D37C3349}">
  <dimension ref="A1:X85"/>
  <sheetViews>
    <sheetView zoomScaleNormal="100" workbookViewId="0">
      <selection activeCell="G92" sqref="G92"/>
    </sheetView>
  </sheetViews>
  <sheetFormatPr defaultRowHeight="14.4" x14ac:dyDescent="0.3"/>
  <cols>
    <col min="1" max="1" width="5.77734375" style="5" customWidth="1"/>
    <col min="2" max="2" width="52" style="5" customWidth="1"/>
    <col min="3" max="4" width="7.77734375" style="5" customWidth="1"/>
    <col min="5" max="5" width="7.77734375" style="6" customWidth="1"/>
    <col min="6" max="8" width="7.77734375" style="5" customWidth="1"/>
    <col min="9" max="11" width="7.77734375" style="6" customWidth="1"/>
    <col min="12" max="13" width="7.77734375" style="5" customWidth="1"/>
    <col min="14" max="16384" width="8.88671875" style="5"/>
  </cols>
  <sheetData>
    <row r="1" spans="1:13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x14ac:dyDescent="0.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5" spans="1:13" x14ac:dyDescent="0.3">
      <c r="A5" s="62" t="s">
        <v>44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x14ac:dyDescent="0.3">
      <c r="A6" s="62" t="s">
        <v>113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x14ac:dyDescent="0.3">
      <c r="A7" s="62" t="s">
        <v>114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9" spans="1:13" x14ac:dyDescent="0.3">
      <c r="A9" s="7" t="s">
        <v>153</v>
      </c>
    </row>
    <row r="10" spans="1:13" x14ac:dyDescent="0.3">
      <c r="A10" s="7" t="s">
        <v>148</v>
      </c>
    </row>
    <row r="11" spans="1:13" x14ac:dyDescent="0.3">
      <c r="A11" s="7" t="s">
        <v>149</v>
      </c>
    </row>
    <row r="12" spans="1:13" x14ac:dyDescent="0.3">
      <c r="A12" s="7" t="s">
        <v>150</v>
      </c>
    </row>
    <row r="13" spans="1:13" x14ac:dyDescent="0.3">
      <c r="A13" s="7" t="s">
        <v>151</v>
      </c>
    </row>
    <row r="14" spans="1:13" x14ac:dyDescent="0.3">
      <c r="A14" s="7" t="s">
        <v>152</v>
      </c>
    </row>
    <row r="16" spans="1:13" x14ac:dyDescent="0.3">
      <c r="A16" s="7"/>
    </row>
    <row r="17" spans="1:13" s="7" customFormat="1" ht="73.8" customHeight="1" x14ac:dyDescent="0.3">
      <c r="A17" s="65" t="s">
        <v>45</v>
      </c>
      <c r="B17" s="65" t="s">
        <v>46</v>
      </c>
      <c r="C17" s="57" t="s">
        <v>47</v>
      </c>
      <c r="D17" s="57" t="s">
        <v>48</v>
      </c>
      <c r="E17" s="63" t="s">
        <v>49</v>
      </c>
      <c r="F17" s="57" t="s">
        <v>50</v>
      </c>
      <c r="G17" s="63" t="s">
        <v>51</v>
      </c>
      <c r="H17" s="67" t="s">
        <v>52</v>
      </c>
      <c r="I17" s="68"/>
      <c r="J17" s="68"/>
      <c r="K17" s="69"/>
      <c r="L17" s="57" t="s">
        <v>140</v>
      </c>
      <c r="M17" s="57" t="s">
        <v>21</v>
      </c>
    </row>
    <row r="18" spans="1:13" s="7" customFormat="1" ht="73.8" x14ac:dyDescent="0.3">
      <c r="A18" s="66"/>
      <c r="B18" s="66"/>
      <c r="C18" s="58"/>
      <c r="D18" s="58"/>
      <c r="E18" s="64"/>
      <c r="F18" s="58"/>
      <c r="G18" s="64"/>
      <c r="H18" s="19" t="s">
        <v>53</v>
      </c>
      <c r="I18" s="20" t="s">
        <v>54</v>
      </c>
      <c r="J18" s="20" t="s">
        <v>55</v>
      </c>
      <c r="K18" s="20" t="s">
        <v>101</v>
      </c>
      <c r="L18" s="58"/>
      <c r="M18" s="58"/>
    </row>
    <row r="19" spans="1:13" x14ac:dyDescent="0.3">
      <c r="A19" s="53" t="s">
        <v>56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x14ac:dyDescent="0.3">
      <c r="A20" s="53" t="s">
        <v>57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3" ht="28.8" x14ac:dyDescent="0.3">
      <c r="A21" s="3">
        <v>1</v>
      </c>
      <c r="B21" s="29" t="s">
        <v>99</v>
      </c>
      <c r="C21" s="4">
        <v>1</v>
      </c>
      <c r="D21" s="4">
        <v>2</v>
      </c>
      <c r="E21" s="3">
        <v>0</v>
      </c>
      <c r="F21" s="4" t="s">
        <v>103</v>
      </c>
      <c r="G21" s="3" t="s">
        <v>58</v>
      </c>
      <c r="H21" s="3">
        <f t="shared" ref="H21:H23" si="0">I21+J21</f>
        <v>30</v>
      </c>
      <c r="I21" s="4">
        <v>30</v>
      </c>
      <c r="J21" s="4">
        <v>0</v>
      </c>
      <c r="K21" s="4">
        <v>1</v>
      </c>
      <c r="L21" s="3">
        <v>0</v>
      </c>
      <c r="M21" s="3">
        <v>0</v>
      </c>
    </row>
    <row r="22" spans="1:13" x14ac:dyDescent="0.3">
      <c r="A22" s="3">
        <v>2</v>
      </c>
      <c r="B22" s="24" t="s">
        <v>117</v>
      </c>
      <c r="C22" s="4">
        <v>1</v>
      </c>
      <c r="D22" s="4">
        <v>2</v>
      </c>
      <c r="E22" s="3">
        <v>2</v>
      </c>
      <c r="F22" s="4" t="s">
        <v>103</v>
      </c>
      <c r="G22" s="3" t="s">
        <v>58</v>
      </c>
      <c r="H22" s="3">
        <f t="shared" si="0"/>
        <v>30</v>
      </c>
      <c r="I22" s="4">
        <v>0</v>
      </c>
      <c r="J22" s="4">
        <v>30</v>
      </c>
      <c r="K22" s="4">
        <v>1</v>
      </c>
      <c r="L22" s="3">
        <v>0</v>
      </c>
      <c r="M22" s="3">
        <v>0</v>
      </c>
    </row>
    <row r="23" spans="1:13" ht="28.8" x14ac:dyDescent="0.3">
      <c r="A23" s="3">
        <v>3</v>
      </c>
      <c r="B23" s="29" t="s">
        <v>100</v>
      </c>
      <c r="C23" s="4">
        <v>3</v>
      </c>
      <c r="D23" s="4">
        <v>2</v>
      </c>
      <c r="E23" s="3">
        <v>0</v>
      </c>
      <c r="F23" s="4" t="s">
        <v>103</v>
      </c>
      <c r="G23" s="3" t="s">
        <v>58</v>
      </c>
      <c r="H23" s="3">
        <f t="shared" si="0"/>
        <v>30</v>
      </c>
      <c r="I23" s="4">
        <v>30</v>
      </c>
      <c r="J23" s="4">
        <v>0</v>
      </c>
      <c r="K23" s="4">
        <v>1</v>
      </c>
      <c r="L23" s="3">
        <v>0</v>
      </c>
      <c r="M23" s="3">
        <v>0</v>
      </c>
    </row>
    <row r="24" spans="1:13" x14ac:dyDescent="0.3">
      <c r="A24" s="70" t="s">
        <v>60</v>
      </c>
      <c r="B24" s="71"/>
      <c r="C24" s="79"/>
      <c r="D24" s="10">
        <f>SUM(D21:D23)</f>
        <v>6</v>
      </c>
      <c r="E24" s="10">
        <f>SUM(E21:E23)</f>
        <v>2</v>
      </c>
      <c r="F24" s="10" t="s">
        <v>61</v>
      </c>
      <c r="G24" s="10" t="s">
        <v>61</v>
      </c>
      <c r="H24" s="10">
        <f>SUM(I24:J24)</f>
        <v>90</v>
      </c>
      <c r="I24" s="10">
        <f>SUM(I21:I23)</f>
        <v>60</v>
      </c>
      <c r="J24" s="10">
        <f t="shared" ref="J24:M24" si="1">SUM(J21:J23)</f>
        <v>30</v>
      </c>
      <c r="K24" s="10">
        <f t="shared" si="1"/>
        <v>3</v>
      </c>
      <c r="L24" s="10">
        <f t="shared" si="1"/>
        <v>0</v>
      </c>
      <c r="M24" s="10">
        <f t="shared" si="1"/>
        <v>0</v>
      </c>
    </row>
    <row r="25" spans="1:13" x14ac:dyDescent="0.3">
      <c r="A25" s="80" t="s">
        <v>62</v>
      </c>
      <c r="B25" s="81"/>
      <c r="C25" s="82"/>
      <c r="D25" s="6" t="s">
        <v>61</v>
      </c>
      <c r="E25" s="3">
        <f>E24</f>
        <v>2</v>
      </c>
      <c r="F25" s="3" t="s">
        <v>61</v>
      </c>
      <c r="G25" s="3" t="s">
        <v>61</v>
      </c>
      <c r="H25" s="22">
        <f t="shared" ref="H25" si="2">SUM(I25:J25)</f>
        <v>30</v>
      </c>
      <c r="I25" s="3">
        <v>0</v>
      </c>
      <c r="J25" s="22">
        <f>'Plan studiów MMiAD semestry'!J24+'Plan studiów MMiAD semestry'!J88</f>
        <v>30</v>
      </c>
      <c r="K25" s="22">
        <f>'Plan studiów MMiAD semestry'!K24+'Plan studiów MMiAD semestry'!K88</f>
        <v>1</v>
      </c>
      <c r="L25" s="3">
        <f>SUMIF($E21:$E23,"&gt;0",L21:L23)</f>
        <v>0</v>
      </c>
      <c r="M25" s="3">
        <f>SUMIF($E21:$E23,"&gt;0",M21:M23)</f>
        <v>0</v>
      </c>
    </row>
    <row r="26" spans="1:13" x14ac:dyDescent="0.3">
      <c r="A26" s="75" t="s">
        <v>63</v>
      </c>
      <c r="B26" s="76"/>
      <c r="C26" s="77"/>
      <c r="D26" s="2">
        <f>SUMIF(G21:G23,"f",D21:D23)</f>
        <v>6</v>
      </c>
      <c r="E26" s="2">
        <f>SUMIF(G21:G23,"f",E21:E23)</f>
        <v>2</v>
      </c>
      <c r="F26" s="2" t="s">
        <v>61</v>
      </c>
      <c r="G26" s="2" t="s">
        <v>61</v>
      </c>
      <c r="H26" s="2">
        <f>SUMIF($G21:$G23,"f",H21:H23)</f>
        <v>90</v>
      </c>
      <c r="I26" s="2">
        <f t="shared" ref="I26:L26" si="3">SUMIF($G21:$G23,"f",I21:I23)</f>
        <v>60</v>
      </c>
      <c r="J26" s="2">
        <f t="shared" si="3"/>
        <v>30</v>
      </c>
      <c r="K26" s="2">
        <f t="shared" si="3"/>
        <v>3</v>
      </c>
      <c r="L26" s="2">
        <f t="shared" si="3"/>
        <v>0</v>
      </c>
      <c r="M26" s="2">
        <f>SUMIF($G21:$G23,"f",M21:M23)</f>
        <v>0</v>
      </c>
    </row>
    <row r="27" spans="1:13" x14ac:dyDescent="0.3">
      <c r="A27" s="53" t="s">
        <v>64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28" spans="1:13" x14ac:dyDescent="0.3">
      <c r="A28" s="3">
        <v>1</v>
      </c>
      <c r="B28" s="24" t="s">
        <v>26</v>
      </c>
      <c r="C28" s="3">
        <v>1</v>
      </c>
      <c r="D28" s="4">
        <v>4.5</v>
      </c>
      <c r="E28" s="3">
        <v>1</v>
      </c>
      <c r="F28" s="8" t="s">
        <v>104</v>
      </c>
      <c r="G28" s="3" t="s">
        <v>59</v>
      </c>
      <c r="H28" s="3">
        <f>I28+J28</f>
        <v>60</v>
      </c>
      <c r="I28" s="3">
        <v>30</v>
      </c>
      <c r="J28" s="3">
        <v>30</v>
      </c>
      <c r="K28" s="3">
        <v>4</v>
      </c>
      <c r="L28" s="3">
        <v>0</v>
      </c>
      <c r="M28" s="3">
        <v>0</v>
      </c>
    </row>
    <row r="29" spans="1:13" x14ac:dyDescent="0.3">
      <c r="A29" s="3">
        <v>2</v>
      </c>
      <c r="B29" s="24" t="s">
        <v>25</v>
      </c>
      <c r="C29" s="3">
        <v>1</v>
      </c>
      <c r="D29" s="8">
        <v>5</v>
      </c>
      <c r="E29" s="3">
        <v>1.5</v>
      </c>
      <c r="F29" s="8" t="s">
        <v>104</v>
      </c>
      <c r="G29" s="3" t="s">
        <v>59</v>
      </c>
      <c r="H29" s="3">
        <f>I29+J29</f>
        <v>75</v>
      </c>
      <c r="I29" s="3">
        <v>30</v>
      </c>
      <c r="J29" s="3">
        <v>45</v>
      </c>
      <c r="K29" s="3">
        <v>4</v>
      </c>
      <c r="L29" s="3">
        <v>0</v>
      </c>
      <c r="M29" s="3">
        <v>0</v>
      </c>
    </row>
    <row r="30" spans="1:13" x14ac:dyDescent="0.3">
      <c r="A30" s="52" t="s">
        <v>60</v>
      </c>
      <c r="B30" s="52"/>
      <c r="C30" s="52"/>
      <c r="D30" s="10">
        <f>SUM(D28:D29)</f>
        <v>9.5</v>
      </c>
      <c r="E30" s="10">
        <f>SUM(E28:E29)</f>
        <v>2.5</v>
      </c>
      <c r="F30" s="10" t="s">
        <v>61</v>
      </c>
      <c r="G30" s="10" t="s">
        <v>61</v>
      </c>
      <c r="H30" s="10">
        <f>SUM(I30:J30)</f>
        <v>135</v>
      </c>
      <c r="I30" s="10">
        <f t="shared" ref="I30:M30" si="4">SUM(I28:I29)</f>
        <v>60</v>
      </c>
      <c r="J30" s="10">
        <f t="shared" si="4"/>
        <v>75</v>
      </c>
      <c r="K30" s="10">
        <f t="shared" si="4"/>
        <v>8</v>
      </c>
      <c r="L30" s="10">
        <f t="shared" si="4"/>
        <v>0</v>
      </c>
      <c r="M30" s="10">
        <f t="shared" si="4"/>
        <v>0</v>
      </c>
    </row>
    <row r="31" spans="1:13" x14ac:dyDescent="0.3">
      <c r="A31" s="51" t="s">
        <v>62</v>
      </c>
      <c r="B31" s="51"/>
      <c r="C31" s="51"/>
      <c r="D31" s="6" t="s">
        <v>61</v>
      </c>
      <c r="E31" s="3">
        <f>E30</f>
        <v>2.5</v>
      </c>
      <c r="F31" s="3" t="s">
        <v>61</v>
      </c>
      <c r="G31" s="3" t="s">
        <v>61</v>
      </c>
      <c r="H31" s="22">
        <f t="shared" ref="H31:H32" si="5">SUM(I31:J31)</f>
        <v>36</v>
      </c>
      <c r="I31" s="3">
        <v>0</v>
      </c>
      <c r="J31" s="22">
        <f>'Plan studiów MMiAD semestry'!J30</f>
        <v>36</v>
      </c>
      <c r="K31" s="22">
        <f>'Plan studiów MMiAD semestry'!K30</f>
        <v>2</v>
      </c>
      <c r="L31" s="3">
        <f t="shared" ref="L31:M31" si="6">SUMIF($E28:$E29,"&gt;0",L28:L29)</f>
        <v>0</v>
      </c>
      <c r="M31" s="3">
        <f t="shared" si="6"/>
        <v>0</v>
      </c>
    </row>
    <row r="32" spans="1:13" x14ac:dyDescent="0.3">
      <c r="A32" s="78" t="s">
        <v>63</v>
      </c>
      <c r="B32" s="78"/>
      <c r="C32" s="78"/>
      <c r="D32" s="2">
        <f>SUMIF(G28:G29,"f",D28:D29)</f>
        <v>0</v>
      </c>
      <c r="E32" s="2">
        <f>SUMIF(G28:G29,"f",E28:E29)</f>
        <v>0</v>
      </c>
      <c r="F32" s="2" t="s">
        <v>61</v>
      </c>
      <c r="G32" s="2" t="s">
        <v>61</v>
      </c>
      <c r="H32" s="2">
        <f t="shared" si="5"/>
        <v>0</v>
      </c>
      <c r="I32" s="2">
        <f t="shared" ref="I32:J32" si="7">SUMIF($G28:$G29,"f",I28:I29)</f>
        <v>0</v>
      </c>
      <c r="J32" s="2">
        <f t="shared" si="7"/>
        <v>0</v>
      </c>
      <c r="K32" s="2">
        <f>SUMIF($G28:$G29,"f",K28:K29)</f>
        <v>0</v>
      </c>
      <c r="L32" s="2">
        <f t="shared" ref="L32:M32" si="8">SUMIF($G28:$G29,"f",L28:L29)</f>
        <v>0</v>
      </c>
      <c r="M32" s="2">
        <f t="shared" si="8"/>
        <v>0</v>
      </c>
    </row>
    <row r="33" spans="1:13" x14ac:dyDescent="0.3">
      <c r="A33" s="53" t="s">
        <v>65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x14ac:dyDescent="0.3">
      <c r="A34" s="3">
        <v>1</v>
      </c>
      <c r="B34" s="26" t="s">
        <v>42</v>
      </c>
      <c r="C34" s="8">
        <v>1</v>
      </c>
      <c r="D34" s="8">
        <v>4.5</v>
      </c>
      <c r="E34" s="3">
        <v>3</v>
      </c>
      <c r="F34" s="4" t="s">
        <v>103</v>
      </c>
      <c r="G34" s="4" t="s">
        <v>59</v>
      </c>
      <c r="H34" s="4">
        <f t="shared" ref="H34:H43" si="9">I34+J34</f>
        <v>60</v>
      </c>
      <c r="I34" s="4">
        <v>15</v>
      </c>
      <c r="J34" s="4">
        <v>45</v>
      </c>
      <c r="K34" s="4">
        <v>2</v>
      </c>
      <c r="L34" s="3">
        <v>0</v>
      </c>
      <c r="M34" s="3">
        <v>0</v>
      </c>
    </row>
    <row r="35" spans="1:13" x14ac:dyDescent="0.3">
      <c r="A35" s="3">
        <v>2</v>
      </c>
      <c r="B35" s="38" t="s">
        <v>146</v>
      </c>
      <c r="C35" s="3">
        <v>1</v>
      </c>
      <c r="D35" s="1">
        <v>2</v>
      </c>
      <c r="E35" s="3">
        <v>0</v>
      </c>
      <c r="F35" s="4" t="s">
        <v>103</v>
      </c>
      <c r="G35" s="3" t="s">
        <v>59</v>
      </c>
      <c r="H35" s="3">
        <f>I35+J35</f>
        <v>30</v>
      </c>
      <c r="I35" s="4">
        <v>30</v>
      </c>
      <c r="J35" s="4">
        <v>0</v>
      </c>
      <c r="K35" s="4">
        <v>2</v>
      </c>
      <c r="L35" s="3">
        <v>0</v>
      </c>
      <c r="M35" s="3">
        <v>0</v>
      </c>
    </row>
    <row r="36" spans="1:13" x14ac:dyDescent="0.3">
      <c r="A36" s="3">
        <v>3</v>
      </c>
      <c r="B36" s="38" t="s">
        <v>145</v>
      </c>
      <c r="C36" s="3">
        <v>2</v>
      </c>
      <c r="D36" s="1">
        <v>2</v>
      </c>
      <c r="E36" s="3">
        <v>0</v>
      </c>
      <c r="F36" s="4" t="s">
        <v>103</v>
      </c>
      <c r="G36" s="3" t="s">
        <v>59</v>
      </c>
      <c r="H36" s="3">
        <f t="shared" ref="H36:H37" si="10">I36+J36</f>
        <v>30</v>
      </c>
      <c r="I36" s="3">
        <v>30</v>
      </c>
      <c r="J36" s="3">
        <v>0</v>
      </c>
      <c r="K36" s="3">
        <v>2</v>
      </c>
      <c r="L36" s="3">
        <v>0</v>
      </c>
      <c r="M36" s="3">
        <v>0</v>
      </c>
    </row>
    <row r="37" spans="1:13" x14ac:dyDescent="0.3">
      <c r="A37" s="3">
        <v>4</v>
      </c>
      <c r="B37" s="26" t="s">
        <v>5</v>
      </c>
      <c r="C37" s="3">
        <v>2</v>
      </c>
      <c r="D37" s="8">
        <v>2</v>
      </c>
      <c r="E37" s="3">
        <v>2</v>
      </c>
      <c r="F37" s="4" t="s">
        <v>103</v>
      </c>
      <c r="G37" s="3" t="s">
        <v>59</v>
      </c>
      <c r="H37" s="3">
        <f t="shared" si="10"/>
        <v>30</v>
      </c>
      <c r="I37" s="3">
        <v>0</v>
      </c>
      <c r="J37" s="3">
        <v>30</v>
      </c>
      <c r="K37" s="3">
        <v>2</v>
      </c>
      <c r="L37" s="3">
        <v>0</v>
      </c>
      <c r="M37" s="3">
        <v>0</v>
      </c>
    </row>
    <row r="38" spans="1:13" x14ac:dyDescent="0.3">
      <c r="A38" s="3">
        <v>5</v>
      </c>
      <c r="B38" s="39" t="s">
        <v>6</v>
      </c>
      <c r="C38" s="3">
        <v>2</v>
      </c>
      <c r="D38" s="1">
        <v>3.5</v>
      </c>
      <c r="E38" s="3">
        <v>3.5</v>
      </c>
      <c r="F38" s="4" t="s">
        <v>103</v>
      </c>
      <c r="G38" s="3" t="s">
        <v>58</v>
      </c>
      <c r="H38" s="3">
        <f t="shared" si="9"/>
        <v>45</v>
      </c>
      <c r="I38" s="3">
        <v>0</v>
      </c>
      <c r="J38" s="3">
        <v>45</v>
      </c>
      <c r="K38" s="3">
        <v>2</v>
      </c>
      <c r="L38" s="3">
        <v>0</v>
      </c>
      <c r="M38" s="3">
        <v>0</v>
      </c>
    </row>
    <row r="39" spans="1:13" x14ac:dyDescent="0.3">
      <c r="A39" s="3">
        <v>6</v>
      </c>
      <c r="B39" s="32" t="s">
        <v>8</v>
      </c>
      <c r="C39" s="8">
        <v>2</v>
      </c>
      <c r="D39" s="4">
        <v>5</v>
      </c>
      <c r="E39" s="3">
        <v>2</v>
      </c>
      <c r="F39" s="4" t="s">
        <v>104</v>
      </c>
      <c r="G39" s="4" t="s">
        <v>59</v>
      </c>
      <c r="H39" s="4">
        <f t="shared" si="9"/>
        <v>75</v>
      </c>
      <c r="I39" s="4">
        <v>45</v>
      </c>
      <c r="J39" s="4">
        <v>30</v>
      </c>
      <c r="K39" s="4">
        <v>4</v>
      </c>
      <c r="L39" s="3">
        <v>0</v>
      </c>
      <c r="M39" s="3">
        <v>0</v>
      </c>
    </row>
    <row r="40" spans="1:13" x14ac:dyDescent="0.3">
      <c r="A40" s="3">
        <v>7</v>
      </c>
      <c r="B40" s="24" t="s">
        <v>12</v>
      </c>
      <c r="C40" s="12">
        <v>3</v>
      </c>
      <c r="D40" s="8">
        <v>1</v>
      </c>
      <c r="E40" s="3">
        <v>0</v>
      </c>
      <c r="F40" s="4" t="s">
        <v>103</v>
      </c>
      <c r="G40" s="4" t="s">
        <v>59</v>
      </c>
      <c r="H40" s="4">
        <f t="shared" si="9"/>
        <v>15</v>
      </c>
      <c r="I40" s="4">
        <v>15</v>
      </c>
      <c r="J40" s="4">
        <v>0</v>
      </c>
      <c r="K40" s="4">
        <v>2</v>
      </c>
      <c r="L40" s="3">
        <v>0</v>
      </c>
      <c r="M40" s="3">
        <v>0</v>
      </c>
    </row>
    <row r="41" spans="1:13" x14ac:dyDescent="0.3">
      <c r="A41" s="3">
        <v>8</v>
      </c>
      <c r="B41" s="24" t="s">
        <v>19</v>
      </c>
      <c r="C41" s="12">
        <v>3</v>
      </c>
      <c r="D41" s="8">
        <v>4.5</v>
      </c>
      <c r="E41" s="3">
        <v>1</v>
      </c>
      <c r="F41" s="8" t="s">
        <v>104</v>
      </c>
      <c r="G41" s="4" t="s">
        <v>59</v>
      </c>
      <c r="H41" s="4">
        <f t="shared" si="9"/>
        <v>60</v>
      </c>
      <c r="I41" s="13">
        <v>30</v>
      </c>
      <c r="J41" s="3">
        <v>30</v>
      </c>
      <c r="K41" s="3">
        <v>4</v>
      </c>
      <c r="L41" s="3">
        <v>0</v>
      </c>
      <c r="M41" s="3">
        <v>0</v>
      </c>
    </row>
    <row r="42" spans="1:13" x14ac:dyDescent="0.3">
      <c r="A42" s="3">
        <v>9</v>
      </c>
      <c r="B42" s="40" t="s">
        <v>17</v>
      </c>
      <c r="C42" s="3">
        <v>3</v>
      </c>
      <c r="D42" s="1">
        <v>3.5</v>
      </c>
      <c r="E42" s="3">
        <v>3.5</v>
      </c>
      <c r="F42" s="4" t="s">
        <v>103</v>
      </c>
      <c r="G42" s="3" t="s">
        <v>58</v>
      </c>
      <c r="H42" s="3">
        <f t="shared" si="9"/>
        <v>45</v>
      </c>
      <c r="I42" s="13">
        <v>0</v>
      </c>
      <c r="J42" s="13">
        <v>45</v>
      </c>
      <c r="K42" s="13">
        <v>2</v>
      </c>
      <c r="L42" s="3">
        <v>0</v>
      </c>
      <c r="M42" s="3">
        <v>0</v>
      </c>
    </row>
    <row r="43" spans="1:13" x14ac:dyDescent="0.3">
      <c r="A43" s="3">
        <v>10</v>
      </c>
      <c r="B43" s="38" t="s">
        <v>147</v>
      </c>
      <c r="C43" s="3">
        <v>3</v>
      </c>
      <c r="D43" s="1">
        <v>2</v>
      </c>
      <c r="E43" s="3">
        <v>0</v>
      </c>
      <c r="F43" s="4" t="s">
        <v>103</v>
      </c>
      <c r="G43" s="3" t="s">
        <v>59</v>
      </c>
      <c r="H43" s="3">
        <f t="shared" si="9"/>
        <v>30</v>
      </c>
      <c r="I43" s="3">
        <v>30</v>
      </c>
      <c r="J43" s="3">
        <v>0</v>
      </c>
      <c r="K43" s="3">
        <v>2</v>
      </c>
      <c r="L43" s="3">
        <v>0</v>
      </c>
      <c r="M43" s="3">
        <v>0</v>
      </c>
    </row>
    <row r="44" spans="1:13" x14ac:dyDescent="0.3">
      <c r="A44" s="3">
        <v>11</v>
      </c>
      <c r="B44" s="11" t="s">
        <v>21</v>
      </c>
      <c r="C44" s="16">
        <v>4</v>
      </c>
      <c r="D44" s="4">
        <v>20</v>
      </c>
      <c r="E44" s="3">
        <v>10</v>
      </c>
      <c r="F44" s="4" t="s">
        <v>105</v>
      </c>
      <c r="G44" s="3" t="s">
        <v>58</v>
      </c>
      <c r="H44" s="3">
        <f>I44+J44</f>
        <v>0</v>
      </c>
      <c r="I44" s="4">
        <v>0</v>
      </c>
      <c r="J44" s="4">
        <v>0</v>
      </c>
      <c r="K44" s="4">
        <v>0</v>
      </c>
      <c r="L44" s="3">
        <v>0</v>
      </c>
      <c r="M44" s="3">
        <v>200</v>
      </c>
    </row>
    <row r="45" spans="1:13" x14ac:dyDescent="0.3">
      <c r="A45" s="3">
        <v>12</v>
      </c>
      <c r="B45" s="39" t="s">
        <v>16</v>
      </c>
      <c r="C45" s="3">
        <v>4</v>
      </c>
      <c r="D45" s="4">
        <v>2</v>
      </c>
      <c r="E45" s="3">
        <v>0</v>
      </c>
      <c r="F45" s="4" t="s">
        <v>103</v>
      </c>
      <c r="G45" s="3" t="s">
        <v>58</v>
      </c>
      <c r="H45" s="3">
        <f>I45+J45</f>
        <v>30</v>
      </c>
      <c r="I45" s="8">
        <v>30</v>
      </c>
      <c r="J45" s="8">
        <v>0</v>
      </c>
      <c r="K45" s="8">
        <v>2</v>
      </c>
      <c r="L45" s="3">
        <v>0</v>
      </c>
      <c r="M45" s="3">
        <v>0</v>
      </c>
    </row>
    <row r="46" spans="1:13" x14ac:dyDescent="0.3">
      <c r="A46" s="3" t="s">
        <v>141</v>
      </c>
      <c r="B46" t="s">
        <v>163</v>
      </c>
      <c r="C46" s="3"/>
      <c r="D46" s="4"/>
      <c r="E46" s="3"/>
      <c r="F46" s="4"/>
      <c r="G46" s="3"/>
      <c r="H46" s="3"/>
      <c r="I46" s="4"/>
      <c r="J46" s="4"/>
      <c r="K46" s="4"/>
      <c r="L46" s="3"/>
      <c r="M46" s="3"/>
    </row>
    <row r="47" spans="1:13" x14ac:dyDescent="0.3">
      <c r="A47" s="3" t="s">
        <v>142</v>
      </c>
      <c r="B47" s="24" t="s">
        <v>164</v>
      </c>
      <c r="C47" s="3"/>
      <c r="D47" s="4"/>
      <c r="E47" s="3"/>
      <c r="F47" s="4"/>
      <c r="G47" s="3"/>
      <c r="H47" s="3"/>
      <c r="I47" s="8"/>
      <c r="J47" s="8"/>
      <c r="K47" s="8"/>
      <c r="L47" s="3"/>
      <c r="M47" s="3"/>
    </row>
    <row r="48" spans="1:13" x14ac:dyDescent="0.3">
      <c r="A48" s="3">
        <v>13</v>
      </c>
      <c r="B48" s="39" t="s">
        <v>20</v>
      </c>
      <c r="C48" s="3">
        <v>4</v>
      </c>
      <c r="D48" s="1">
        <v>3.5</v>
      </c>
      <c r="E48" s="3">
        <v>3.5</v>
      </c>
      <c r="F48" s="4" t="s">
        <v>103</v>
      </c>
      <c r="G48" s="3" t="s">
        <v>58</v>
      </c>
      <c r="H48" s="3">
        <f>I48+J48</f>
        <v>45</v>
      </c>
      <c r="I48" s="4">
        <v>0</v>
      </c>
      <c r="J48" s="4">
        <v>45</v>
      </c>
      <c r="K48" s="4">
        <v>2</v>
      </c>
      <c r="L48" s="3">
        <v>0</v>
      </c>
      <c r="M48" s="3">
        <v>0</v>
      </c>
    </row>
    <row r="49" spans="1:13" x14ac:dyDescent="0.3">
      <c r="A49" s="70" t="s">
        <v>60</v>
      </c>
      <c r="B49" s="71"/>
      <c r="C49" s="79"/>
      <c r="D49" s="10">
        <f>SUM(D34:D48)</f>
        <v>55.5</v>
      </c>
      <c r="E49" s="10">
        <f>SUM(E34:E48)</f>
        <v>28.5</v>
      </c>
      <c r="F49" s="10" t="s">
        <v>61</v>
      </c>
      <c r="G49" s="10" t="s">
        <v>61</v>
      </c>
      <c r="H49" s="10">
        <f>SUM(I49:J49)</f>
        <v>495</v>
      </c>
      <c r="I49" s="10">
        <f>SUM(I34:I48)</f>
        <v>225</v>
      </c>
      <c r="J49" s="10">
        <f>SUM(J34:J48)</f>
        <v>270</v>
      </c>
      <c r="K49" s="10">
        <f>SUM(K34:K48)</f>
        <v>28</v>
      </c>
      <c r="L49" s="10">
        <f>SUM(L34:L48)</f>
        <v>0</v>
      </c>
      <c r="M49" s="10">
        <f>SUM(M34:M48)</f>
        <v>200</v>
      </c>
    </row>
    <row r="50" spans="1:13" x14ac:dyDescent="0.3">
      <c r="A50" s="80" t="s">
        <v>62</v>
      </c>
      <c r="B50" s="81"/>
      <c r="C50" s="82"/>
      <c r="D50" s="6" t="s">
        <v>61</v>
      </c>
      <c r="E50" s="3">
        <f>E49</f>
        <v>28.5</v>
      </c>
      <c r="F50" s="3" t="s">
        <v>61</v>
      </c>
      <c r="G50" s="3" t="s">
        <v>61</v>
      </c>
      <c r="H50" s="22">
        <f t="shared" ref="H50" si="11">SUM(I50:J50)</f>
        <v>248</v>
      </c>
      <c r="I50" s="3">
        <v>0</v>
      </c>
      <c r="J50" s="22">
        <f>'Plan studiów MMiAD semestry'!J36+'Plan studiów MMiAD semestry'!J64+'Plan studiów MMiAD semestry'!J96+'Plan studiów MMiAD semestry'!J117</f>
        <v>248</v>
      </c>
      <c r="K50" s="22">
        <f>'Plan studiów MMiAD semestry'!K36+'Plan studiów MMiAD semestry'!K64+'Plan studiów MMiAD semestry'!K96+'Plan studiów MMiAD semestry'!K117</f>
        <v>12</v>
      </c>
      <c r="L50" s="3">
        <f>SUMIF($E34:$E48,"&gt;0",L34:L48)</f>
        <v>0</v>
      </c>
      <c r="M50" s="3">
        <f>SUMIF($E34:$E48,"&gt;0",M34:M48)</f>
        <v>200</v>
      </c>
    </row>
    <row r="51" spans="1:13" x14ac:dyDescent="0.3">
      <c r="A51" s="75" t="s">
        <v>63</v>
      </c>
      <c r="B51" s="76"/>
      <c r="C51" s="77"/>
      <c r="D51" s="2">
        <f>SUMIF(G34:G48,"f",D34:D48)</f>
        <v>32.5</v>
      </c>
      <c r="E51" s="2">
        <f>SUMIF(G34:G48,"f",E34:E48)</f>
        <v>20.5</v>
      </c>
      <c r="F51" s="2" t="s">
        <v>61</v>
      </c>
      <c r="G51" s="2" t="s">
        <v>61</v>
      </c>
      <c r="H51" s="2">
        <f t="shared" ref="H51:M51" si="12">SUMIF($G34:$G48,"f",H34:H48)</f>
        <v>165</v>
      </c>
      <c r="I51" s="2">
        <f t="shared" si="12"/>
        <v>30</v>
      </c>
      <c r="J51" s="2">
        <f t="shared" si="12"/>
        <v>135</v>
      </c>
      <c r="K51" s="2">
        <f t="shared" si="12"/>
        <v>8</v>
      </c>
      <c r="L51" s="2">
        <f t="shared" si="12"/>
        <v>0</v>
      </c>
      <c r="M51" s="2">
        <f t="shared" si="12"/>
        <v>200</v>
      </c>
    </row>
    <row r="52" spans="1:13" x14ac:dyDescent="0.3">
      <c r="A52" s="73" t="s">
        <v>66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1:13" x14ac:dyDescent="0.3">
      <c r="A53" s="3">
        <v>1</v>
      </c>
      <c r="B53" s="27" t="s">
        <v>10</v>
      </c>
      <c r="C53" s="3">
        <v>1</v>
      </c>
      <c r="D53" s="4">
        <v>4.5</v>
      </c>
      <c r="E53" s="3">
        <v>2</v>
      </c>
      <c r="F53" s="4" t="s">
        <v>103</v>
      </c>
      <c r="G53" s="3" t="s">
        <v>58</v>
      </c>
      <c r="H53" s="3">
        <f>I53+J53</f>
        <v>60</v>
      </c>
      <c r="I53" s="4">
        <v>30</v>
      </c>
      <c r="J53" s="4">
        <v>30</v>
      </c>
      <c r="K53" s="4">
        <v>2</v>
      </c>
      <c r="L53" s="3">
        <v>0</v>
      </c>
      <c r="M53" s="3">
        <v>0</v>
      </c>
    </row>
    <row r="54" spans="1:13" x14ac:dyDescent="0.3">
      <c r="A54" s="3">
        <v>2</v>
      </c>
      <c r="B54" s="26" t="s">
        <v>3</v>
      </c>
      <c r="C54" s="3">
        <v>1</v>
      </c>
      <c r="D54" s="8">
        <v>4</v>
      </c>
      <c r="E54" s="3">
        <v>2</v>
      </c>
      <c r="F54" s="4" t="s">
        <v>103</v>
      </c>
      <c r="G54" s="3" t="s">
        <v>58</v>
      </c>
      <c r="H54" s="3">
        <f>I54+J54</f>
        <v>60</v>
      </c>
      <c r="I54" s="4">
        <v>30</v>
      </c>
      <c r="J54" s="4">
        <v>30</v>
      </c>
      <c r="K54" s="4">
        <v>2</v>
      </c>
      <c r="L54" s="3">
        <v>0</v>
      </c>
      <c r="M54" s="3">
        <v>0</v>
      </c>
    </row>
    <row r="55" spans="1:13" x14ac:dyDescent="0.3">
      <c r="A55" s="3">
        <v>3</v>
      </c>
      <c r="B55" s="26" t="s">
        <v>4</v>
      </c>
      <c r="C55" s="3">
        <v>2</v>
      </c>
      <c r="D55" s="8">
        <v>4</v>
      </c>
      <c r="E55" s="3">
        <v>2</v>
      </c>
      <c r="F55" s="4" t="s">
        <v>103</v>
      </c>
      <c r="G55" s="3" t="s">
        <v>58</v>
      </c>
      <c r="H55" s="3">
        <f t="shared" ref="H55" si="13">I55+J55</f>
        <v>60</v>
      </c>
      <c r="I55" s="13">
        <v>30</v>
      </c>
      <c r="J55" s="13">
        <v>30</v>
      </c>
      <c r="K55" s="13">
        <v>2</v>
      </c>
      <c r="L55" s="3">
        <v>0</v>
      </c>
      <c r="M55" s="3">
        <v>0</v>
      </c>
    </row>
    <row r="56" spans="1:13" x14ac:dyDescent="0.3">
      <c r="A56" s="3" t="s">
        <v>130</v>
      </c>
      <c r="B56" s="40" t="s">
        <v>166</v>
      </c>
      <c r="C56" s="3"/>
      <c r="D56" s="8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 t="s">
        <v>131</v>
      </c>
      <c r="B57" s="50" t="s">
        <v>144</v>
      </c>
      <c r="C57" s="3"/>
      <c r="D57" s="8"/>
      <c r="E57" s="3"/>
      <c r="F57" s="4"/>
      <c r="G57" s="3"/>
      <c r="H57" s="3"/>
      <c r="I57" s="13"/>
      <c r="J57" s="13"/>
      <c r="K57" s="13"/>
      <c r="L57" s="3"/>
      <c r="M57" s="3"/>
    </row>
    <row r="58" spans="1:13" x14ac:dyDescent="0.3">
      <c r="A58" s="3">
        <v>4</v>
      </c>
      <c r="B58" s="24" t="s">
        <v>11</v>
      </c>
      <c r="C58" s="3">
        <v>2</v>
      </c>
      <c r="D58" s="3">
        <v>3</v>
      </c>
      <c r="E58" s="3">
        <v>2</v>
      </c>
      <c r="F58" s="4" t="s">
        <v>103</v>
      </c>
      <c r="G58" s="3" t="s">
        <v>58</v>
      </c>
      <c r="H58" s="3">
        <f>I58+J58</f>
        <v>45</v>
      </c>
      <c r="I58" s="4">
        <v>15</v>
      </c>
      <c r="J58" s="4">
        <v>30</v>
      </c>
      <c r="K58" s="4">
        <v>2</v>
      </c>
      <c r="L58" s="3">
        <v>0</v>
      </c>
      <c r="M58" s="3">
        <v>0</v>
      </c>
    </row>
    <row r="59" spans="1:13" x14ac:dyDescent="0.3">
      <c r="A59" s="3">
        <v>5</v>
      </c>
      <c r="B59" s="26" t="s">
        <v>28</v>
      </c>
      <c r="C59" s="3">
        <v>2</v>
      </c>
      <c r="D59" s="8">
        <v>4.5</v>
      </c>
      <c r="E59" s="3">
        <v>2</v>
      </c>
      <c r="F59" s="8" t="s">
        <v>104</v>
      </c>
      <c r="G59" s="3" t="s">
        <v>58</v>
      </c>
      <c r="H59" s="3">
        <f>I59+J59</f>
        <v>60</v>
      </c>
      <c r="I59" s="3">
        <v>30</v>
      </c>
      <c r="J59" s="3">
        <v>30</v>
      </c>
      <c r="K59" s="3">
        <v>4</v>
      </c>
      <c r="L59" s="3">
        <v>0</v>
      </c>
      <c r="M59" s="3">
        <v>0</v>
      </c>
    </row>
    <row r="60" spans="1:13" x14ac:dyDescent="0.3">
      <c r="A60" s="3">
        <v>6</v>
      </c>
      <c r="B60" s="26" t="s">
        <v>33</v>
      </c>
      <c r="C60" s="3">
        <v>3</v>
      </c>
      <c r="D60" s="8">
        <v>4.5</v>
      </c>
      <c r="E60" s="3">
        <v>2</v>
      </c>
      <c r="F60" s="4" t="s">
        <v>103</v>
      </c>
      <c r="G60" s="3" t="s">
        <v>58</v>
      </c>
      <c r="H60" s="3">
        <f t="shared" ref="H60:H62" si="14">I60+J60</f>
        <v>60</v>
      </c>
      <c r="I60" s="4">
        <v>30</v>
      </c>
      <c r="J60" s="4">
        <v>30</v>
      </c>
      <c r="K60" s="4">
        <v>2</v>
      </c>
      <c r="L60" s="3">
        <v>0</v>
      </c>
      <c r="M60" s="3">
        <v>0</v>
      </c>
    </row>
    <row r="61" spans="1:13" x14ac:dyDescent="0.3">
      <c r="A61" s="3">
        <v>7</v>
      </c>
      <c r="B61" s="27" t="s">
        <v>123</v>
      </c>
      <c r="C61" s="3">
        <v>3</v>
      </c>
      <c r="D61" s="4">
        <v>3.5</v>
      </c>
      <c r="E61" s="3">
        <v>3.5</v>
      </c>
      <c r="F61" s="4" t="s">
        <v>103</v>
      </c>
      <c r="G61" s="3" t="s">
        <v>58</v>
      </c>
      <c r="H61" s="3">
        <f t="shared" si="14"/>
        <v>45</v>
      </c>
      <c r="I61" s="4">
        <v>0</v>
      </c>
      <c r="J61" s="4">
        <v>45</v>
      </c>
      <c r="K61" s="4">
        <v>2</v>
      </c>
      <c r="L61" s="3">
        <v>0</v>
      </c>
      <c r="M61" s="3">
        <v>0</v>
      </c>
    </row>
    <row r="62" spans="1:13" x14ac:dyDescent="0.3">
      <c r="A62" s="3">
        <v>8</v>
      </c>
      <c r="B62" s="28" t="s">
        <v>9</v>
      </c>
      <c r="C62" s="3">
        <v>3</v>
      </c>
      <c r="D62" s="8">
        <v>4.5</v>
      </c>
      <c r="E62" s="3">
        <v>2</v>
      </c>
      <c r="F62" s="8" t="s">
        <v>104</v>
      </c>
      <c r="G62" s="3" t="s">
        <v>58</v>
      </c>
      <c r="H62" s="3">
        <f t="shared" si="14"/>
        <v>60</v>
      </c>
      <c r="I62" s="3">
        <v>30</v>
      </c>
      <c r="J62" s="3">
        <v>30</v>
      </c>
      <c r="K62" s="3">
        <v>4</v>
      </c>
      <c r="L62" s="3">
        <v>0</v>
      </c>
      <c r="M62" s="3">
        <v>0</v>
      </c>
    </row>
    <row r="63" spans="1:13" x14ac:dyDescent="0.3">
      <c r="A63" s="3" t="s">
        <v>159</v>
      </c>
      <c r="B63" s="24" t="s">
        <v>43</v>
      </c>
      <c r="C63" s="3"/>
      <c r="D63" s="8"/>
      <c r="E63" s="3"/>
      <c r="F63" s="8"/>
      <c r="G63" s="3"/>
      <c r="H63" s="3"/>
      <c r="I63" s="13"/>
      <c r="J63" s="13"/>
      <c r="K63" s="13"/>
      <c r="L63" s="3"/>
      <c r="M63" s="3"/>
    </row>
    <row r="64" spans="1:13" x14ac:dyDescent="0.3">
      <c r="A64" s="3" t="s">
        <v>160</v>
      </c>
      <c r="B64" s="24" t="s">
        <v>29</v>
      </c>
      <c r="C64" s="3"/>
      <c r="D64" s="8"/>
      <c r="E64" s="3"/>
      <c r="F64" s="8"/>
      <c r="G64" s="3"/>
      <c r="H64" s="3"/>
      <c r="I64" s="13"/>
      <c r="J64" s="13"/>
      <c r="K64" s="13"/>
      <c r="L64" s="3"/>
      <c r="M64" s="3"/>
    </row>
    <row r="65" spans="1:13" x14ac:dyDescent="0.3">
      <c r="A65" s="3">
        <v>9</v>
      </c>
      <c r="B65" s="26" t="s">
        <v>13</v>
      </c>
      <c r="C65" s="3">
        <v>3</v>
      </c>
      <c r="D65" s="8">
        <v>4.5</v>
      </c>
      <c r="E65" s="3">
        <v>2</v>
      </c>
      <c r="F65" s="4" t="s">
        <v>103</v>
      </c>
      <c r="G65" s="3" t="s">
        <v>58</v>
      </c>
      <c r="H65" s="3">
        <f t="shared" ref="H65" si="15">I65+J65</f>
        <v>60</v>
      </c>
      <c r="I65" s="4">
        <v>30</v>
      </c>
      <c r="J65" s="4">
        <v>30</v>
      </c>
      <c r="K65" s="4">
        <v>2</v>
      </c>
      <c r="L65" s="3">
        <v>0</v>
      </c>
      <c r="M65" s="3">
        <v>0</v>
      </c>
    </row>
    <row r="66" spans="1:13" x14ac:dyDescent="0.3">
      <c r="A66" s="3" t="s">
        <v>132</v>
      </c>
      <c r="B66" s="24" t="s">
        <v>15</v>
      </c>
      <c r="C66" s="3"/>
      <c r="D66" s="3"/>
      <c r="E66" s="3"/>
      <c r="F66" s="8"/>
      <c r="G66" s="3"/>
      <c r="H66" s="3"/>
      <c r="I66" s="3"/>
      <c r="J66" s="3"/>
      <c r="K66" s="3"/>
      <c r="L66" s="3"/>
      <c r="M66" s="3"/>
    </row>
    <row r="67" spans="1:13" x14ac:dyDescent="0.3">
      <c r="A67" s="3" t="s">
        <v>133</v>
      </c>
      <c r="B67" s="24" t="s">
        <v>14</v>
      </c>
      <c r="C67" s="3"/>
      <c r="D67" s="8"/>
      <c r="E67" s="3"/>
      <c r="F67" s="8"/>
      <c r="G67" s="3"/>
      <c r="H67" s="3"/>
      <c r="I67" s="13"/>
      <c r="J67" s="13"/>
      <c r="K67" s="13"/>
      <c r="L67" s="3"/>
      <c r="M67" s="3"/>
    </row>
    <row r="68" spans="1:13" x14ac:dyDescent="0.3">
      <c r="A68" s="3">
        <v>10</v>
      </c>
      <c r="B68" s="32" t="s">
        <v>18</v>
      </c>
      <c r="C68" s="3">
        <v>4</v>
      </c>
      <c r="D68" s="4">
        <v>4.5</v>
      </c>
      <c r="E68" s="3">
        <v>2</v>
      </c>
      <c r="F68" s="4" t="s">
        <v>103</v>
      </c>
      <c r="G68" s="3" t="s">
        <v>58</v>
      </c>
      <c r="H68" s="3">
        <f>I68+J68</f>
        <v>60</v>
      </c>
      <c r="I68" s="4">
        <v>30</v>
      </c>
      <c r="J68" s="4">
        <v>30</v>
      </c>
      <c r="K68" s="4">
        <v>2</v>
      </c>
      <c r="L68" s="3">
        <v>0</v>
      </c>
      <c r="M68" s="3">
        <v>0</v>
      </c>
    </row>
    <row r="69" spans="1:13" x14ac:dyDescent="0.3">
      <c r="A69" s="70" t="s">
        <v>60</v>
      </c>
      <c r="B69" s="71"/>
      <c r="C69" s="79"/>
      <c r="D69" s="10">
        <f>SUM(D53:D68)</f>
        <v>41.5</v>
      </c>
      <c r="E69" s="10">
        <f>SUM(E53:E68)</f>
        <v>21.5</v>
      </c>
      <c r="F69" s="10" t="s">
        <v>61</v>
      </c>
      <c r="G69" s="10" t="s">
        <v>61</v>
      </c>
      <c r="H69" s="10">
        <f>SUM(I69:J69)</f>
        <v>570</v>
      </c>
      <c r="I69" s="10">
        <f>SUM(I53:I68)</f>
        <v>255</v>
      </c>
      <c r="J69" s="10">
        <f>SUM(J53:J68)</f>
        <v>315</v>
      </c>
      <c r="K69" s="10">
        <f>SUM(K53:K68)</f>
        <v>24</v>
      </c>
      <c r="L69" s="10">
        <f>SUM(L53:L68)</f>
        <v>0</v>
      </c>
      <c r="M69" s="10">
        <f>SUM(M53:M68)</f>
        <v>0</v>
      </c>
    </row>
    <row r="70" spans="1:13" x14ac:dyDescent="0.3">
      <c r="A70" s="80" t="s">
        <v>62</v>
      </c>
      <c r="B70" s="81"/>
      <c r="C70" s="82"/>
      <c r="D70" s="6" t="s">
        <v>61</v>
      </c>
      <c r="E70" s="3">
        <f>E69</f>
        <v>21.5</v>
      </c>
      <c r="F70" s="3" t="s">
        <v>61</v>
      </c>
      <c r="G70" s="3" t="s">
        <v>61</v>
      </c>
      <c r="H70" s="22">
        <f t="shared" ref="H70" si="16">SUM(I70:J70)</f>
        <v>297</v>
      </c>
      <c r="I70" s="3">
        <v>0</v>
      </c>
      <c r="J70" s="22">
        <f>'Plan studiów MMiAD semestry'!J42+'Plan studiów MMiAD semestry'!J71+'Plan studiów MMiAD semestry'!J104+'Plan studiów MMiAD semestry'!J122</f>
        <v>297</v>
      </c>
      <c r="K70" s="22">
        <f>'Plan studiów MMiAD semestry'!K42+'Plan studiów MMiAD semestry'!K71+'Plan studiów MMiAD semestry'!K104+'Plan studiów MMiAD semestry'!K122</f>
        <v>13</v>
      </c>
      <c r="L70" s="3">
        <f>SUMIF($E53:$E68,"&gt;0",L53:L68)</f>
        <v>0</v>
      </c>
      <c r="M70" s="3" cm="1">
        <f t="array" ref="M70">SUMPRODUCT(IF(E53:E68&gt;0,E53:E68/D53:D68,0)*M53:M68)</f>
        <v>0</v>
      </c>
    </row>
    <row r="71" spans="1:13" x14ac:dyDescent="0.3">
      <c r="A71" s="75" t="s">
        <v>63</v>
      </c>
      <c r="B71" s="76"/>
      <c r="C71" s="77"/>
      <c r="D71" s="2">
        <f>SUMIF(G53:G68,"f",D53:D68)</f>
        <v>41.5</v>
      </c>
      <c r="E71" s="2">
        <f>SUMIF(G53:G68,"f",E53:E68)</f>
        <v>21.5</v>
      </c>
      <c r="F71" s="2" t="s">
        <v>61</v>
      </c>
      <c r="G71" s="2" t="s">
        <v>61</v>
      </c>
      <c r="H71" s="2">
        <f t="shared" ref="H71:M71" si="17">SUMIF($G53:$G68,"f",H53:H68)</f>
        <v>570</v>
      </c>
      <c r="I71" s="2">
        <f t="shared" si="17"/>
        <v>255</v>
      </c>
      <c r="J71" s="2">
        <f t="shared" si="17"/>
        <v>315</v>
      </c>
      <c r="K71" s="2">
        <f t="shared" si="17"/>
        <v>24</v>
      </c>
      <c r="L71" s="2">
        <f t="shared" si="17"/>
        <v>0</v>
      </c>
      <c r="M71" s="2">
        <f t="shared" si="17"/>
        <v>0</v>
      </c>
    </row>
    <row r="72" spans="1:13" x14ac:dyDescent="0.3">
      <c r="A72" s="73" t="s">
        <v>67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1:13" x14ac:dyDescent="0.3">
      <c r="A73" s="3">
        <v>1</v>
      </c>
      <c r="B73" s="29" t="s">
        <v>7</v>
      </c>
      <c r="C73" s="3">
        <v>2</v>
      </c>
      <c r="D73" s="8">
        <v>6</v>
      </c>
      <c r="E73" s="3">
        <v>6</v>
      </c>
      <c r="F73" s="4" t="s">
        <v>103</v>
      </c>
      <c r="G73" s="3" t="s">
        <v>58</v>
      </c>
      <c r="H73" s="3">
        <f>I73+J73</f>
        <v>0</v>
      </c>
      <c r="I73" s="4">
        <v>0</v>
      </c>
      <c r="J73" s="4">
        <v>0</v>
      </c>
      <c r="K73" s="4">
        <v>0</v>
      </c>
      <c r="L73" s="3">
        <v>160</v>
      </c>
      <c r="M73" s="3">
        <v>0</v>
      </c>
    </row>
    <row r="74" spans="1:13" x14ac:dyDescent="0.3">
      <c r="A74" s="52" t="s">
        <v>60</v>
      </c>
      <c r="B74" s="52"/>
      <c r="C74" s="52"/>
      <c r="D74" s="10">
        <f>SUM(D73)</f>
        <v>6</v>
      </c>
      <c r="E74" s="10">
        <f>SUM(E73)</f>
        <v>6</v>
      </c>
      <c r="F74" s="10" t="s">
        <v>61</v>
      </c>
      <c r="G74" s="10" t="s">
        <v>61</v>
      </c>
      <c r="H74" s="10">
        <f>SUM(I74:J74)</f>
        <v>0</v>
      </c>
      <c r="I74" s="10">
        <f t="shared" ref="I74:M74" si="18">SUM(I72:I73)</f>
        <v>0</v>
      </c>
      <c r="J74" s="10">
        <f>SUM(J73)</f>
        <v>0</v>
      </c>
      <c r="K74" s="10">
        <f>SUM(K73)</f>
        <v>0</v>
      </c>
      <c r="L74" s="10">
        <f t="shared" si="18"/>
        <v>160</v>
      </c>
      <c r="M74" s="10">
        <f t="shared" si="18"/>
        <v>0</v>
      </c>
    </row>
    <row r="75" spans="1:13" x14ac:dyDescent="0.3">
      <c r="A75" s="51" t="s">
        <v>62</v>
      </c>
      <c r="B75" s="51"/>
      <c r="C75" s="51"/>
      <c r="D75" s="6" t="s">
        <v>61</v>
      </c>
      <c r="E75" s="3">
        <f>E74</f>
        <v>6</v>
      </c>
      <c r="F75" s="3" t="s">
        <v>61</v>
      </c>
      <c r="G75" s="3" t="s">
        <v>61</v>
      </c>
      <c r="H75" s="22">
        <f t="shared" ref="H75:H76" si="19">SUM(I75:J75)</f>
        <v>0</v>
      </c>
      <c r="I75" s="3">
        <v>0</v>
      </c>
      <c r="J75" s="22">
        <f>'Plan studiów MMiAD semestry'!J76</f>
        <v>0</v>
      </c>
      <c r="K75" s="22">
        <f>'Plan studiów MMiAD semestry'!K76</f>
        <v>0</v>
      </c>
      <c r="L75" s="3">
        <f t="shared" ref="L75" si="20">SUMIF($E73,"&gt;0",L73)</f>
        <v>160</v>
      </c>
      <c r="M75" s="3">
        <f>SUMIF($E73,"&gt;0",M73)</f>
        <v>0</v>
      </c>
    </row>
    <row r="76" spans="1:13" x14ac:dyDescent="0.3">
      <c r="A76" s="78" t="s">
        <v>63</v>
      </c>
      <c r="B76" s="78"/>
      <c r="C76" s="78"/>
      <c r="D76" s="2">
        <f>SUMIF(G73,"f",D73)</f>
        <v>6</v>
      </c>
      <c r="E76" s="2">
        <f>SUMIF(G73,"f",E73)</f>
        <v>6</v>
      </c>
      <c r="F76" s="2" t="s">
        <v>61</v>
      </c>
      <c r="G76" s="2" t="s">
        <v>61</v>
      </c>
      <c r="H76" s="2">
        <f t="shared" si="19"/>
        <v>0</v>
      </c>
      <c r="I76" s="2">
        <f>SUMIF($G73,"f",I73)</f>
        <v>0</v>
      </c>
      <c r="J76" s="2">
        <f t="shared" ref="J76:M76" si="21">SUMIF($G73,"f",J73)</f>
        <v>0</v>
      </c>
      <c r="K76" s="2">
        <f t="shared" si="21"/>
        <v>0</v>
      </c>
      <c r="L76" s="2">
        <f t="shared" si="21"/>
        <v>160</v>
      </c>
      <c r="M76" s="2">
        <f t="shared" si="21"/>
        <v>0</v>
      </c>
    </row>
    <row r="77" spans="1:13" x14ac:dyDescent="0.3">
      <c r="A77" s="73" t="s">
        <v>68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1:13" x14ac:dyDescent="0.3">
      <c r="A78" s="3">
        <v>1</v>
      </c>
      <c r="B78" s="11" t="s">
        <v>0</v>
      </c>
      <c r="C78" s="16">
        <v>1</v>
      </c>
      <c r="D78" s="4">
        <v>0.25</v>
      </c>
      <c r="E78" s="3">
        <v>0</v>
      </c>
      <c r="F78" s="4" t="s">
        <v>105</v>
      </c>
      <c r="G78" s="3" t="s">
        <v>59</v>
      </c>
      <c r="H78" s="3">
        <f>I78+J78</f>
        <v>2</v>
      </c>
      <c r="I78" s="4">
        <v>2</v>
      </c>
      <c r="J78" s="4">
        <v>0</v>
      </c>
      <c r="K78" s="4">
        <v>0</v>
      </c>
      <c r="L78" s="3">
        <v>0</v>
      </c>
      <c r="M78" s="3">
        <v>0</v>
      </c>
    </row>
    <row r="79" spans="1:13" x14ac:dyDescent="0.3">
      <c r="A79" s="3">
        <v>2</v>
      </c>
      <c r="B79" s="11" t="s">
        <v>2</v>
      </c>
      <c r="C79" s="16">
        <v>1</v>
      </c>
      <c r="D79" s="4">
        <v>0.5</v>
      </c>
      <c r="E79" s="3">
        <v>0</v>
      </c>
      <c r="F79" s="4" t="s">
        <v>105</v>
      </c>
      <c r="G79" s="3" t="s">
        <v>59</v>
      </c>
      <c r="H79" s="3">
        <f>I79+J79</f>
        <v>4</v>
      </c>
      <c r="I79" s="4">
        <v>4</v>
      </c>
      <c r="J79" s="4">
        <v>0</v>
      </c>
      <c r="K79" s="4">
        <v>0</v>
      </c>
      <c r="L79" s="3">
        <v>0</v>
      </c>
      <c r="M79" s="3">
        <v>0</v>
      </c>
    </row>
    <row r="80" spans="1:13" x14ac:dyDescent="0.3">
      <c r="A80" s="3">
        <v>3</v>
      </c>
      <c r="B80" s="11" t="s">
        <v>1</v>
      </c>
      <c r="C80" s="16">
        <v>1</v>
      </c>
      <c r="D80" s="4">
        <v>0.25</v>
      </c>
      <c r="E80" s="3">
        <v>0</v>
      </c>
      <c r="F80" s="4" t="s">
        <v>105</v>
      </c>
      <c r="G80" s="3" t="s">
        <v>59</v>
      </c>
      <c r="H80" s="3">
        <f>I80+J80</f>
        <v>2</v>
      </c>
      <c r="I80" s="4">
        <v>2</v>
      </c>
      <c r="J80" s="4">
        <v>0</v>
      </c>
      <c r="K80" s="4">
        <v>0</v>
      </c>
      <c r="L80" s="3">
        <v>0</v>
      </c>
      <c r="M80" s="3">
        <v>0</v>
      </c>
    </row>
    <row r="81" spans="1:13" x14ac:dyDescent="0.3">
      <c r="A81" s="3">
        <v>4</v>
      </c>
      <c r="B81" s="30" t="s">
        <v>165</v>
      </c>
      <c r="C81" s="8">
        <v>1</v>
      </c>
      <c r="D81" s="4">
        <v>0.5</v>
      </c>
      <c r="E81" s="3">
        <v>0</v>
      </c>
      <c r="F81" s="4" t="s">
        <v>105</v>
      </c>
      <c r="G81" s="3" t="s">
        <v>59</v>
      </c>
      <c r="H81" s="3">
        <f>I81+J81</f>
        <v>4</v>
      </c>
      <c r="I81" s="4">
        <v>4</v>
      </c>
      <c r="J81" s="4">
        <v>0</v>
      </c>
      <c r="K81" s="4">
        <v>0</v>
      </c>
      <c r="L81" s="3">
        <v>0</v>
      </c>
      <c r="M81" s="3">
        <v>0</v>
      </c>
    </row>
    <row r="82" spans="1:13" x14ac:dyDescent="0.3">
      <c r="A82" s="70" t="s">
        <v>60</v>
      </c>
      <c r="B82" s="71"/>
      <c r="C82" s="79"/>
      <c r="D82" s="10">
        <f>SUM(D78:D81)</f>
        <v>1.5</v>
      </c>
      <c r="E82" s="10">
        <f>SUM(E78:E81)</f>
        <v>0</v>
      </c>
      <c r="F82" s="10" t="s">
        <v>61</v>
      </c>
      <c r="G82" s="10" t="s">
        <v>61</v>
      </c>
      <c r="H82" s="10">
        <f>SUM(I82:J82)</f>
        <v>12</v>
      </c>
      <c r="I82" s="10">
        <f>SUM(I78:I81)</f>
        <v>12</v>
      </c>
      <c r="J82" s="10">
        <f>SUM(J78:J81)</f>
        <v>0</v>
      </c>
      <c r="K82" s="10">
        <f>SUM(K78:K81)</f>
        <v>0</v>
      </c>
      <c r="L82" s="10">
        <f t="shared" ref="L82:M82" si="22">SUM(L78:L81)</f>
        <v>0</v>
      </c>
      <c r="M82" s="10">
        <f t="shared" si="22"/>
        <v>0</v>
      </c>
    </row>
    <row r="83" spans="1:13" x14ac:dyDescent="0.3">
      <c r="A83" s="80" t="s">
        <v>62</v>
      </c>
      <c r="B83" s="81"/>
      <c r="C83" s="82"/>
      <c r="D83" s="6" t="s">
        <v>61</v>
      </c>
      <c r="E83" s="3">
        <f>E82</f>
        <v>0</v>
      </c>
      <c r="F83" s="3" t="s">
        <v>61</v>
      </c>
      <c r="G83" s="3" t="s">
        <v>61</v>
      </c>
      <c r="H83" s="22">
        <f t="shared" ref="H83" si="23">SUM(I83:J83)</f>
        <v>0</v>
      </c>
      <c r="I83" s="3">
        <v>0</v>
      </c>
      <c r="J83" s="22">
        <f>'Plan studiów MMiAD semestry'!J50</f>
        <v>0</v>
      </c>
      <c r="K83" s="22">
        <f>'Plan studiów MMiAD semestry'!K50</f>
        <v>0</v>
      </c>
      <c r="L83" s="3">
        <f>SUMIF($E78:$E81,"&gt;0",L78:L81)</f>
        <v>0</v>
      </c>
      <c r="M83" s="3">
        <f>SUMIF($E78:$E81,"&gt;0",M78:M81)</f>
        <v>0</v>
      </c>
    </row>
    <row r="84" spans="1:13" x14ac:dyDescent="0.3">
      <c r="A84" s="80" t="s">
        <v>63</v>
      </c>
      <c r="B84" s="81"/>
      <c r="C84" s="82"/>
      <c r="D84" s="3">
        <f>SUMIF(G78:G81,"f",D78:D81)</f>
        <v>0</v>
      </c>
      <c r="E84" s="3">
        <f>SUMIF(G78:G81,"f",E78:E81)</f>
        <v>0</v>
      </c>
      <c r="F84" s="3" t="s">
        <v>61</v>
      </c>
      <c r="G84" s="3" t="s">
        <v>61</v>
      </c>
      <c r="H84" s="3">
        <f t="shared" ref="H84:J84" si="24">SUMIF($G78:$G81,"f",H78:H81)</f>
        <v>0</v>
      </c>
      <c r="I84" s="3">
        <f t="shared" si="24"/>
        <v>0</v>
      </c>
      <c r="J84" s="3">
        <f t="shared" si="24"/>
        <v>0</v>
      </c>
      <c r="K84" s="3">
        <f>SUMIF($G78:$G81,"f",K78:K81)</f>
        <v>0</v>
      </c>
      <c r="L84" s="3">
        <f>SUMIF($G78:$G81,"f",L78:L81)</f>
        <v>0</v>
      </c>
      <c r="M84" s="3">
        <f>SUMIF($G78:$G81,"f",M78:M81)</f>
        <v>0</v>
      </c>
    </row>
    <row r="85" spans="1:13" x14ac:dyDescent="0.3">
      <c r="A85" s="7"/>
      <c r="B85" s="7"/>
      <c r="C85" s="7"/>
    </row>
  </sheetData>
  <sortState xmlns:xlrd2="http://schemas.microsoft.com/office/spreadsheetml/2017/richdata2" ref="B48:M48">
    <sortCondition ref="B34:B48"/>
  </sortState>
  <mergeCells count="40">
    <mergeCell ref="A24:C24"/>
    <mergeCell ref="A25:C25"/>
    <mergeCell ref="A26:C26"/>
    <mergeCell ref="A51:C51"/>
    <mergeCell ref="A84:C84"/>
    <mergeCell ref="A69:C69"/>
    <mergeCell ref="A70:C70"/>
    <mergeCell ref="A71:C71"/>
    <mergeCell ref="A74:C74"/>
    <mergeCell ref="A75:C75"/>
    <mergeCell ref="A76:C76"/>
    <mergeCell ref="A82:C82"/>
    <mergeCell ref="A83:C83"/>
    <mergeCell ref="A72:M72"/>
    <mergeCell ref="A77:M77"/>
    <mergeCell ref="A52:M52"/>
    <mergeCell ref="E17:E18"/>
    <mergeCell ref="F17:F18"/>
    <mergeCell ref="M17:M18"/>
    <mergeCell ref="D17:D18"/>
    <mergeCell ref="C17:C18"/>
    <mergeCell ref="A1:M1"/>
    <mergeCell ref="A2:M2"/>
    <mergeCell ref="A5:M5"/>
    <mergeCell ref="A6:M6"/>
    <mergeCell ref="A7:M7"/>
    <mergeCell ref="A50:C50"/>
    <mergeCell ref="A32:C32"/>
    <mergeCell ref="A17:A18"/>
    <mergeCell ref="A31:C31"/>
    <mergeCell ref="A20:M20"/>
    <mergeCell ref="A19:M19"/>
    <mergeCell ref="A33:M33"/>
    <mergeCell ref="A27:M27"/>
    <mergeCell ref="B17:B18"/>
    <mergeCell ref="L17:L18"/>
    <mergeCell ref="G17:G18"/>
    <mergeCell ref="A30:C30"/>
    <mergeCell ref="A49:C49"/>
    <mergeCell ref="H17:K17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94BF-D4A2-4A3B-8113-FCD277304780}">
  <dimension ref="A1:J54"/>
  <sheetViews>
    <sheetView zoomScaleNormal="100" workbookViewId="0">
      <selection activeCell="J45" sqref="J45"/>
    </sheetView>
  </sheetViews>
  <sheetFormatPr defaultRowHeight="14.4" x14ac:dyDescent="0.3"/>
  <cols>
    <col min="1" max="1" width="5.77734375" style="5" customWidth="1"/>
    <col min="2" max="2" width="55.77734375" style="5" customWidth="1"/>
    <col min="3" max="10" width="8.77734375" style="5" customWidth="1"/>
    <col min="11" max="16384" width="8.88671875" style="5"/>
  </cols>
  <sheetData>
    <row r="1" spans="1:10" x14ac:dyDescent="0.3">
      <c r="A1" s="61"/>
      <c r="B1" s="61"/>
      <c r="C1" s="61"/>
      <c r="D1" s="61"/>
      <c r="E1" s="61"/>
      <c r="F1" s="61"/>
      <c r="G1" s="61"/>
      <c r="H1" s="61"/>
      <c r="I1" s="61"/>
      <c r="J1" s="61"/>
    </row>
    <row r="3" spans="1:10" x14ac:dyDescent="0.3">
      <c r="A3" s="7" t="s">
        <v>77</v>
      </c>
    </row>
    <row r="4" spans="1:10" ht="72" customHeight="1" x14ac:dyDescent="0.3">
      <c r="A4" s="65" t="s">
        <v>45</v>
      </c>
      <c r="B4" s="65" t="s">
        <v>46</v>
      </c>
      <c r="C4" s="63" t="s">
        <v>48</v>
      </c>
      <c r="D4" s="63" t="s">
        <v>49</v>
      </c>
      <c r="E4" s="67" t="s">
        <v>52</v>
      </c>
      <c r="F4" s="68"/>
      <c r="G4" s="68"/>
      <c r="H4" s="69"/>
      <c r="I4" s="57" t="s">
        <v>140</v>
      </c>
      <c r="J4" s="57" t="s">
        <v>21</v>
      </c>
    </row>
    <row r="5" spans="1:10" ht="72" customHeight="1" x14ac:dyDescent="0.3">
      <c r="A5" s="66"/>
      <c r="B5" s="66"/>
      <c r="C5" s="64"/>
      <c r="D5" s="64"/>
      <c r="E5" s="19" t="s">
        <v>53</v>
      </c>
      <c r="F5" s="20" t="s">
        <v>54</v>
      </c>
      <c r="G5" s="20" t="s">
        <v>55</v>
      </c>
      <c r="H5" s="20" t="s">
        <v>101</v>
      </c>
      <c r="I5" s="58"/>
      <c r="J5" s="58"/>
    </row>
    <row r="6" spans="1:10" x14ac:dyDescent="0.3">
      <c r="A6" s="86" t="s">
        <v>78</v>
      </c>
      <c r="B6" s="86"/>
      <c r="C6" s="10">
        <f>C9+C13+C17+C21+C25+C29</f>
        <v>120</v>
      </c>
      <c r="D6" s="10">
        <f>D10+D14+D18+D22+D26+D30</f>
        <v>60.5</v>
      </c>
      <c r="E6" s="10">
        <f>E9+E13+E17+E21+E25+E29</f>
        <v>1302</v>
      </c>
      <c r="F6" s="10">
        <f t="shared" ref="F6:J6" si="0">F9+F13+F17+F21+F25+F29</f>
        <v>612</v>
      </c>
      <c r="G6" s="10">
        <f t="shared" si="0"/>
        <v>690</v>
      </c>
      <c r="H6" s="10">
        <f t="shared" si="0"/>
        <v>63</v>
      </c>
      <c r="I6" s="10">
        <f t="shared" si="0"/>
        <v>160</v>
      </c>
      <c r="J6" s="10">
        <f t="shared" si="0"/>
        <v>200</v>
      </c>
    </row>
    <row r="7" spans="1:10" x14ac:dyDescent="0.3">
      <c r="A7" s="52" t="s">
        <v>56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3">
      <c r="A8" s="52" t="s">
        <v>57</v>
      </c>
      <c r="B8" s="52"/>
      <c r="C8" s="52"/>
      <c r="D8" s="52"/>
      <c r="E8" s="52"/>
      <c r="F8" s="52"/>
      <c r="G8" s="52"/>
      <c r="H8" s="52"/>
      <c r="I8" s="52"/>
      <c r="J8" s="52"/>
    </row>
    <row r="9" spans="1:10" x14ac:dyDescent="0.3">
      <c r="A9" s="52" t="s">
        <v>60</v>
      </c>
      <c r="B9" s="52"/>
      <c r="C9" s="10">
        <f>'Plan studiów MMiAD'!D24</f>
        <v>6</v>
      </c>
      <c r="D9" s="10">
        <f>'Plan studiów MMiAD'!E24</f>
        <v>2</v>
      </c>
      <c r="E9" s="10">
        <f>'Plan studiów MMiAD'!H24</f>
        <v>90</v>
      </c>
      <c r="F9" s="10">
        <f>'Plan studiów MMiAD'!I24</f>
        <v>60</v>
      </c>
      <c r="G9" s="10">
        <f>'Plan studiów MMiAD'!J24</f>
        <v>30</v>
      </c>
      <c r="H9" s="10">
        <f>'Plan studiów MMiAD'!K24</f>
        <v>3</v>
      </c>
      <c r="I9" s="10">
        <f>'Plan studiów MMiAD'!L24</f>
        <v>0</v>
      </c>
      <c r="J9" s="10">
        <f>'Plan studiów MMiAD'!M24</f>
        <v>0</v>
      </c>
    </row>
    <row r="10" spans="1:10" x14ac:dyDescent="0.3">
      <c r="A10" s="51" t="s">
        <v>62</v>
      </c>
      <c r="B10" s="51"/>
      <c r="C10" s="3" t="str">
        <f>'Plan studiów MMiAD'!D25</f>
        <v>x</v>
      </c>
      <c r="D10" s="3">
        <f>'Plan studiów MMiAD'!E25</f>
        <v>2</v>
      </c>
      <c r="E10" s="3">
        <f>'Plan studiów MMiAD'!H25</f>
        <v>30</v>
      </c>
      <c r="F10" s="3">
        <f>'Plan studiów MMiAD'!I25</f>
        <v>0</v>
      </c>
      <c r="G10" s="3">
        <f>'Plan studiów MMiAD'!J25</f>
        <v>30</v>
      </c>
      <c r="H10" s="3">
        <f>'Plan studiów MMiAD'!K25</f>
        <v>1</v>
      </c>
      <c r="I10" s="3">
        <f>'Plan studiów MMiAD'!L25</f>
        <v>0</v>
      </c>
      <c r="J10" s="3">
        <f>'Plan studiów MMiAD'!M25</f>
        <v>0</v>
      </c>
    </row>
    <row r="11" spans="1:10" x14ac:dyDescent="0.3">
      <c r="A11" s="51" t="s">
        <v>63</v>
      </c>
      <c r="B11" s="51"/>
      <c r="C11" s="3">
        <f>'Plan studiów MMiAD'!D26</f>
        <v>6</v>
      </c>
      <c r="D11" s="3">
        <f>'Plan studiów MMiAD'!E26</f>
        <v>2</v>
      </c>
      <c r="E11" s="3">
        <f>'Plan studiów MMiAD'!H26</f>
        <v>90</v>
      </c>
      <c r="F11" s="3">
        <f>'Plan studiów MMiAD'!I26</f>
        <v>60</v>
      </c>
      <c r="G11" s="3">
        <f>'Plan studiów MMiAD'!J26</f>
        <v>30</v>
      </c>
      <c r="H11" s="3">
        <f>'Plan studiów MMiAD'!K26</f>
        <v>3</v>
      </c>
      <c r="I11" s="3">
        <f>'Plan studiów MMiAD'!L26</f>
        <v>0</v>
      </c>
      <c r="J11" s="3">
        <f>'Plan studiów MMiAD'!M26</f>
        <v>0</v>
      </c>
    </row>
    <row r="12" spans="1:10" x14ac:dyDescent="0.3">
      <c r="A12" s="52" t="s">
        <v>64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0" x14ac:dyDescent="0.3">
      <c r="A13" s="52" t="s">
        <v>60</v>
      </c>
      <c r="B13" s="52"/>
      <c r="C13" s="10">
        <f>'Plan studiów MMiAD'!D30</f>
        <v>9.5</v>
      </c>
      <c r="D13" s="10">
        <f>'Plan studiów MMiAD'!E30</f>
        <v>2.5</v>
      </c>
      <c r="E13" s="10">
        <f>'Plan studiów MMiAD'!H30</f>
        <v>135</v>
      </c>
      <c r="F13" s="10">
        <f>'Plan studiów MMiAD'!I30</f>
        <v>60</v>
      </c>
      <c r="G13" s="10">
        <f>'Plan studiów MMiAD'!J30</f>
        <v>75</v>
      </c>
      <c r="H13" s="10">
        <f>'Plan studiów MMiAD'!K30</f>
        <v>8</v>
      </c>
      <c r="I13" s="10">
        <f>'Plan studiów MMiAD'!L30</f>
        <v>0</v>
      </c>
      <c r="J13" s="10">
        <f>'Plan studiów MMiAD'!M30</f>
        <v>0</v>
      </c>
    </row>
    <row r="14" spans="1:10" x14ac:dyDescent="0.3">
      <c r="A14" s="51" t="s">
        <v>62</v>
      </c>
      <c r="B14" s="51"/>
      <c r="C14" s="3" t="str">
        <f>'Plan studiów MMiAD'!D31</f>
        <v>x</v>
      </c>
      <c r="D14" s="3">
        <f>'Plan studiów MMiAD'!E31</f>
        <v>2.5</v>
      </c>
      <c r="E14" s="22">
        <f>'Plan studiów MMiAD'!H31</f>
        <v>36</v>
      </c>
      <c r="F14" s="3">
        <f>'Plan studiów MMiAD'!I31</f>
        <v>0</v>
      </c>
      <c r="G14" s="22">
        <f>'Plan studiów MMiAD'!J31</f>
        <v>36</v>
      </c>
      <c r="H14" s="22">
        <f>'Plan studiów MMiAD'!K31</f>
        <v>2</v>
      </c>
      <c r="I14" s="3">
        <f>'Plan studiów MMiAD'!L31</f>
        <v>0</v>
      </c>
      <c r="J14" s="3">
        <f>'Plan studiów MMiAD'!M31</f>
        <v>0</v>
      </c>
    </row>
    <row r="15" spans="1:10" x14ac:dyDescent="0.3">
      <c r="A15" s="51" t="s">
        <v>63</v>
      </c>
      <c r="B15" s="51"/>
      <c r="C15" s="3">
        <f>'Plan studiów MMiAD'!D32</f>
        <v>0</v>
      </c>
      <c r="D15" s="3">
        <f>'Plan studiów MMiAD'!E32</f>
        <v>0</v>
      </c>
      <c r="E15" s="3">
        <f>'Plan studiów MMiAD'!H32</f>
        <v>0</v>
      </c>
      <c r="F15" s="3">
        <f>'Plan studiów MMiAD'!I32</f>
        <v>0</v>
      </c>
      <c r="G15" s="3">
        <f>'Plan studiów MMiAD'!J32</f>
        <v>0</v>
      </c>
      <c r="H15" s="3">
        <f>'Plan studiów MMiAD'!K32</f>
        <v>0</v>
      </c>
      <c r="I15" s="3">
        <f>'Plan studiów MMiAD'!L32</f>
        <v>0</v>
      </c>
      <c r="J15" s="3">
        <f>'Plan studiów MMiAD'!M32</f>
        <v>0</v>
      </c>
    </row>
    <row r="16" spans="1:10" x14ac:dyDescent="0.3">
      <c r="A16" s="52" t="s">
        <v>65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0" x14ac:dyDescent="0.3">
      <c r="A17" s="52" t="s">
        <v>60</v>
      </c>
      <c r="B17" s="52"/>
      <c r="C17" s="10">
        <f>'Plan studiów MMiAD'!D49</f>
        <v>55.5</v>
      </c>
      <c r="D17" s="10">
        <f>'Plan studiów MMiAD'!E49</f>
        <v>28.5</v>
      </c>
      <c r="E17" s="10">
        <f>'Plan studiów MMiAD'!H49</f>
        <v>495</v>
      </c>
      <c r="F17" s="10">
        <f>'Plan studiów MMiAD'!I49</f>
        <v>225</v>
      </c>
      <c r="G17" s="10">
        <f>'Plan studiów MMiAD'!J49</f>
        <v>270</v>
      </c>
      <c r="H17" s="10">
        <f>'Plan studiów MMiAD'!K49</f>
        <v>28</v>
      </c>
      <c r="I17" s="10">
        <f>'Plan studiów MMiAD'!L49</f>
        <v>0</v>
      </c>
      <c r="J17" s="10">
        <f>'Plan studiów MMiAD'!M49</f>
        <v>200</v>
      </c>
    </row>
    <row r="18" spans="1:10" x14ac:dyDescent="0.3">
      <c r="A18" s="51" t="s">
        <v>62</v>
      </c>
      <c r="B18" s="51"/>
      <c r="C18" s="3" t="str">
        <f>'Plan studiów MMiAD'!D50</f>
        <v>x</v>
      </c>
      <c r="D18" s="3">
        <f>'Plan studiów MMiAD'!E50</f>
        <v>28.5</v>
      </c>
      <c r="E18" s="22">
        <f>'Plan studiów MMiAD'!H50</f>
        <v>248</v>
      </c>
      <c r="F18" s="22">
        <f>'Plan studiów MMiAD'!I50</f>
        <v>0</v>
      </c>
      <c r="G18" s="22">
        <f>'Plan studiów MMiAD'!J50</f>
        <v>248</v>
      </c>
      <c r="H18" s="22">
        <f>'Plan studiów MMiAD'!K50</f>
        <v>12</v>
      </c>
      <c r="I18" s="3">
        <f>'Plan studiów MMiAD'!L50</f>
        <v>0</v>
      </c>
      <c r="J18" s="3">
        <f>'Plan studiów MMiAD'!M50</f>
        <v>200</v>
      </c>
    </row>
    <row r="19" spans="1:10" x14ac:dyDescent="0.3">
      <c r="A19" s="51" t="s">
        <v>63</v>
      </c>
      <c r="B19" s="51"/>
      <c r="C19" s="3">
        <f>'Plan studiów MMiAD'!D51</f>
        <v>32.5</v>
      </c>
      <c r="D19" s="3">
        <f>'Plan studiów MMiAD'!E51</f>
        <v>20.5</v>
      </c>
      <c r="E19" s="3">
        <f>'Plan studiów MMiAD'!H51</f>
        <v>165</v>
      </c>
      <c r="F19" s="3">
        <f>'Plan studiów MMiAD'!I51</f>
        <v>30</v>
      </c>
      <c r="G19" s="3">
        <f>'Plan studiów MMiAD'!J51</f>
        <v>135</v>
      </c>
      <c r="H19" s="3">
        <f>'Plan studiów MMiAD'!K51</f>
        <v>8</v>
      </c>
      <c r="I19" s="3">
        <f>'Plan studiów MMiAD'!L51</f>
        <v>0</v>
      </c>
      <c r="J19" s="3">
        <f>'Plan studiów MMiAD'!M51</f>
        <v>200</v>
      </c>
    </row>
    <row r="20" spans="1:10" x14ac:dyDescent="0.3">
      <c r="A20" s="52" t="s">
        <v>66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0" x14ac:dyDescent="0.3">
      <c r="A21" s="52" t="s">
        <v>60</v>
      </c>
      <c r="B21" s="52"/>
      <c r="C21" s="10">
        <f>'Plan studiów MMiAD'!D69</f>
        <v>41.5</v>
      </c>
      <c r="D21" s="10">
        <f>'Plan studiów MMiAD'!E69</f>
        <v>21.5</v>
      </c>
      <c r="E21" s="10">
        <f>'Plan studiów MMiAD'!H69</f>
        <v>570</v>
      </c>
      <c r="F21" s="10">
        <f>'Plan studiów MMiAD'!I69</f>
        <v>255</v>
      </c>
      <c r="G21" s="10">
        <f>'Plan studiów MMiAD'!J69</f>
        <v>315</v>
      </c>
      <c r="H21" s="10">
        <f>'Plan studiów MMiAD'!K69</f>
        <v>24</v>
      </c>
      <c r="I21" s="10">
        <f>'Plan studiów MMiAD'!L69</f>
        <v>0</v>
      </c>
      <c r="J21" s="10">
        <f>'Plan studiów MMiAD'!M69</f>
        <v>0</v>
      </c>
    </row>
    <row r="22" spans="1:10" x14ac:dyDescent="0.3">
      <c r="A22" s="51" t="s">
        <v>62</v>
      </c>
      <c r="B22" s="51"/>
      <c r="C22" s="3" t="str">
        <f>'Plan studiów MMiAD'!D70</f>
        <v>x</v>
      </c>
      <c r="D22" s="3">
        <f>'Plan studiów MMiAD'!E70</f>
        <v>21.5</v>
      </c>
      <c r="E22" s="3">
        <f>'Plan studiów MMiAD'!H70</f>
        <v>297</v>
      </c>
      <c r="F22" s="3">
        <f>'Plan studiów MMiAD'!I70</f>
        <v>0</v>
      </c>
      <c r="G22" s="3">
        <f>'Plan studiów MMiAD'!J70</f>
        <v>297</v>
      </c>
      <c r="H22" s="22">
        <f>'Plan studiów MMiAD'!K70</f>
        <v>13</v>
      </c>
      <c r="I22" s="3">
        <f>'Plan studiów MMiAD'!L70</f>
        <v>0</v>
      </c>
      <c r="J22" s="3">
        <f>'Plan studiów MMiAD'!M70</f>
        <v>0</v>
      </c>
    </row>
    <row r="23" spans="1:10" x14ac:dyDescent="0.3">
      <c r="A23" s="51" t="s">
        <v>63</v>
      </c>
      <c r="B23" s="51"/>
      <c r="C23" s="3">
        <f>'Plan studiów MMiAD'!D71</f>
        <v>41.5</v>
      </c>
      <c r="D23" s="3">
        <f>'Plan studiów MMiAD'!E71</f>
        <v>21.5</v>
      </c>
      <c r="E23" s="3">
        <f>'Plan studiów MMiAD'!H71</f>
        <v>570</v>
      </c>
      <c r="F23" s="3">
        <f>'Plan studiów MMiAD'!I71</f>
        <v>255</v>
      </c>
      <c r="G23" s="3">
        <f>'Plan studiów MMiAD'!J71</f>
        <v>315</v>
      </c>
      <c r="H23" s="3">
        <f>'Plan studiów MMiAD'!K71</f>
        <v>24</v>
      </c>
      <c r="I23" s="3">
        <f>'Plan studiów MMiAD'!L71</f>
        <v>0</v>
      </c>
      <c r="J23" s="3">
        <f>'Plan studiów MMiAD'!M71</f>
        <v>0</v>
      </c>
    </row>
    <row r="24" spans="1:10" x14ac:dyDescent="0.3">
      <c r="A24" s="52" t="s">
        <v>67</v>
      </c>
      <c r="B24" s="52"/>
      <c r="C24" s="52"/>
      <c r="D24" s="52"/>
      <c r="E24" s="52"/>
      <c r="F24" s="52"/>
      <c r="G24" s="52"/>
      <c r="H24" s="52"/>
      <c r="I24" s="52"/>
      <c r="J24" s="52"/>
    </row>
    <row r="25" spans="1:10" x14ac:dyDescent="0.3">
      <c r="A25" s="52" t="s">
        <v>60</v>
      </c>
      <c r="B25" s="52"/>
      <c r="C25" s="10">
        <f>'Plan studiów MMiAD'!D74</f>
        <v>6</v>
      </c>
      <c r="D25" s="10">
        <f>'Plan studiów MMiAD'!E74</f>
        <v>6</v>
      </c>
      <c r="E25" s="10">
        <f>'Plan studiów MMiAD'!H74</f>
        <v>0</v>
      </c>
      <c r="F25" s="10">
        <f>'Plan studiów MMiAD'!I74</f>
        <v>0</v>
      </c>
      <c r="G25" s="10">
        <f>'Plan studiów MMiAD'!J74</f>
        <v>0</v>
      </c>
      <c r="H25" s="10">
        <f>'Plan studiów MMiAD'!K74</f>
        <v>0</v>
      </c>
      <c r="I25" s="10">
        <f>'Plan studiów MMiAD'!L74</f>
        <v>160</v>
      </c>
      <c r="J25" s="10">
        <f>'Plan studiów MMiAD'!M74</f>
        <v>0</v>
      </c>
    </row>
    <row r="26" spans="1:10" x14ac:dyDescent="0.3">
      <c r="A26" s="51" t="s">
        <v>62</v>
      </c>
      <c r="B26" s="51"/>
      <c r="C26" s="3" t="str">
        <f>'Plan studiów MMiAD'!D75</f>
        <v>x</v>
      </c>
      <c r="D26" s="3">
        <f>'Plan studiów MMiAD'!E75</f>
        <v>6</v>
      </c>
      <c r="E26" s="3">
        <f>'Plan studiów MMiAD'!H75</f>
        <v>0</v>
      </c>
      <c r="F26" s="3">
        <f>'Plan studiów MMiAD'!I75</f>
        <v>0</v>
      </c>
      <c r="G26" s="3">
        <f>'Plan studiów MMiAD'!J75</f>
        <v>0</v>
      </c>
      <c r="H26" s="3">
        <f>'Plan studiów MMiAD'!K75</f>
        <v>0</v>
      </c>
      <c r="I26" s="3">
        <f>'Plan studiów MMiAD'!L75</f>
        <v>160</v>
      </c>
      <c r="J26" s="3">
        <f>'Plan studiów MMiAD'!M75</f>
        <v>0</v>
      </c>
    </row>
    <row r="27" spans="1:10" x14ac:dyDescent="0.3">
      <c r="A27" s="51" t="s">
        <v>63</v>
      </c>
      <c r="B27" s="51"/>
      <c r="C27" s="3">
        <f>'Plan studiów MMiAD'!D76</f>
        <v>6</v>
      </c>
      <c r="D27" s="3">
        <f>'Plan studiów MMiAD'!E76</f>
        <v>6</v>
      </c>
      <c r="E27" s="3">
        <f>'Plan studiów MMiAD'!H76</f>
        <v>0</v>
      </c>
      <c r="F27" s="3">
        <f>'Plan studiów MMiAD'!I76</f>
        <v>0</v>
      </c>
      <c r="G27" s="3">
        <f>'Plan studiów MMiAD'!J76</f>
        <v>0</v>
      </c>
      <c r="H27" s="3">
        <f>'Plan studiów MMiAD'!K76</f>
        <v>0</v>
      </c>
      <c r="I27" s="3">
        <f>'Plan studiów MMiAD'!L76</f>
        <v>160</v>
      </c>
      <c r="J27" s="3">
        <f>'Plan studiów MMiAD'!M76</f>
        <v>0</v>
      </c>
    </row>
    <row r="28" spans="1:10" x14ac:dyDescent="0.3">
      <c r="A28" s="52" t="s">
        <v>68</v>
      </c>
      <c r="B28" s="52"/>
      <c r="C28" s="52"/>
      <c r="D28" s="52"/>
      <c r="E28" s="52"/>
      <c r="F28" s="52"/>
      <c r="G28" s="52"/>
      <c r="H28" s="52"/>
      <c r="I28" s="52"/>
      <c r="J28" s="52"/>
    </row>
    <row r="29" spans="1:10" x14ac:dyDescent="0.3">
      <c r="A29" s="52" t="s">
        <v>60</v>
      </c>
      <c r="B29" s="52"/>
      <c r="C29" s="10">
        <f>'Plan studiów MMiAD'!D82</f>
        <v>1.5</v>
      </c>
      <c r="D29" s="10">
        <f>'Plan studiów MMiAD'!E82</f>
        <v>0</v>
      </c>
      <c r="E29" s="10">
        <f>'Plan studiów MMiAD'!H82</f>
        <v>12</v>
      </c>
      <c r="F29" s="10">
        <f>'Plan studiów MMiAD'!I82</f>
        <v>12</v>
      </c>
      <c r="G29" s="10">
        <f>'Plan studiów MMiAD'!J82</f>
        <v>0</v>
      </c>
      <c r="H29" s="10">
        <f>'Plan studiów MMiAD'!K82</f>
        <v>0</v>
      </c>
      <c r="I29" s="10">
        <f>'Plan studiów MMiAD'!L82</f>
        <v>0</v>
      </c>
      <c r="J29" s="10">
        <f>'Plan studiów MMiAD'!M82</f>
        <v>0</v>
      </c>
    </row>
    <row r="30" spans="1:10" x14ac:dyDescent="0.3">
      <c r="A30" s="51" t="s">
        <v>62</v>
      </c>
      <c r="B30" s="51"/>
      <c r="C30" s="3" t="str">
        <f>'Plan studiów MMiAD'!D83</f>
        <v>x</v>
      </c>
      <c r="D30" s="3">
        <f>'Plan studiów MMiAD'!E83</f>
        <v>0</v>
      </c>
      <c r="E30" s="3">
        <f>'Plan studiów MMiAD'!H83</f>
        <v>0</v>
      </c>
      <c r="F30" s="3">
        <f>'Plan studiów MMiAD'!I83</f>
        <v>0</v>
      </c>
      <c r="G30" s="3">
        <f>'Plan studiów MMiAD'!J83</f>
        <v>0</v>
      </c>
      <c r="H30" s="3">
        <f>'Plan studiów MMiAD'!K83</f>
        <v>0</v>
      </c>
      <c r="I30" s="3">
        <f>'Plan studiów MMiAD'!L83</f>
        <v>0</v>
      </c>
      <c r="J30" s="3">
        <f>'Plan studiów MMiAD'!M83</f>
        <v>0</v>
      </c>
    </row>
    <row r="31" spans="1:10" x14ac:dyDescent="0.3">
      <c r="A31" s="51" t="s">
        <v>63</v>
      </c>
      <c r="B31" s="51"/>
      <c r="C31" s="3">
        <f>'Plan studiów MMiAD'!D84</f>
        <v>0</v>
      </c>
      <c r="D31" s="3">
        <f>'Plan studiów MMiAD'!E84</f>
        <v>0</v>
      </c>
      <c r="E31" s="3">
        <f>'Plan studiów MMiAD'!H84</f>
        <v>0</v>
      </c>
      <c r="F31" s="3">
        <f>'Plan studiów MMiAD'!I84</f>
        <v>0</v>
      </c>
      <c r="G31" s="3">
        <f>'Plan studiów MMiAD'!J84</f>
        <v>0</v>
      </c>
      <c r="H31" s="3">
        <f>'Plan studiów MMiAD'!K84</f>
        <v>0</v>
      </c>
      <c r="I31" s="3">
        <f>'Plan studiów MMiAD'!L84</f>
        <v>0</v>
      </c>
      <c r="J31" s="3">
        <f>'Plan studiów MMiAD'!M84</f>
        <v>0</v>
      </c>
    </row>
    <row r="35" spans="1:4" x14ac:dyDescent="0.3">
      <c r="A35" s="55" t="s">
        <v>45</v>
      </c>
      <c r="B35" s="85" t="s">
        <v>79</v>
      </c>
      <c r="C35" s="55" t="s">
        <v>80</v>
      </c>
      <c r="D35" s="55"/>
    </row>
    <row r="36" spans="1:4" x14ac:dyDescent="0.3">
      <c r="A36" s="55"/>
      <c r="B36" s="85"/>
      <c r="C36" s="10" t="s">
        <v>81</v>
      </c>
      <c r="D36" s="10" t="s">
        <v>82</v>
      </c>
    </row>
    <row r="37" spans="1:4" x14ac:dyDescent="0.3">
      <c r="A37" s="86" t="s">
        <v>83</v>
      </c>
      <c r="B37" s="86"/>
      <c r="C37" s="10">
        <v>120</v>
      </c>
      <c r="D37" s="45">
        <v>100</v>
      </c>
    </row>
    <row r="38" spans="1:4" ht="28.8" x14ac:dyDescent="0.3">
      <c r="A38" s="3">
        <v>1</v>
      </c>
      <c r="B38" s="33" t="s">
        <v>84</v>
      </c>
      <c r="C38" s="21">
        <v>69.069999999999993</v>
      </c>
      <c r="D38" s="21">
        <f>C38/C$37*100</f>
        <v>57.558333333333323</v>
      </c>
    </row>
    <row r="39" spans="1:4" x14ac:dyDescent="0.3">
      <c r="A39" s="3">
        <v>2</v>
      </c>
      <c r="B39" s="28" t="s">
        <v>85</v>
      </c>
      <c r="C39" s="21">
        <f>C13</f>
        <v>9.5</v>
      </c>
      <c r="D39" s="21">
        <f t="shared" ref="D39:D48" si="1">C39/C$37*100</f>
        <v>7.9166666666666661</v>
      </c>
    </row>
    <row r="40" spans="1:4" ht="28.8" x14ac:dyDescent="0.3">
      <c r="A40" s="3">
        <v>3</v>
      </c>
      <c r="B40" s="33" t="s">
        <v>86</v>
      </c>
      <c r="C40" s="21">
        <f>D6</f>
        <v>60.5</v>
      </c>
      <c r="D40" s="21">
        <f t="shared" si="1"/>
        <v>50.416666666666664</v>
      </c>
    </row>
    <row r="41" spans="1:4" x14ac:dyDescent="0.3">
      <c r="A41" s="3">
        <v>4</v>
      </c>
      <c r="B41" s="28" t="s">
        <v>87</v>
      </c>
      <c r="C41" s="21">
        <f>'Plan studiów MMiAD'!D21+'Plan studiów MMiAD'!D22+'Plan studiów MMiAD'!D23+'Plan studiów MMiAD'!D78+'Plan studiów MMiAD'!D79+'Plan studiów MMiAD'!D80+'Plan studiów MMiAD'!D81</f>
        <v>7.5</v>
      </c>
      <c r="D41" s="21">
        <f t="shared" si="1"/>
        <v>6.25</v>
      </c>
    </row>
    <row r="42" spans="1:4" x14ac:dyDescent="0.3">
      <c r="A42" s="3">
        <v>5</v>
      </c>
      <c r="B42" s="28" t="s">
        <v>88</v>
      </c>
      <c r="C42" s="21">
        <f>C11+C15+C19+C23+C27+C31</f>
        <v>86</v>
      </c>
      <c r="D42" s="21">
        <f>C42/C$37*100</f>
        <v>71.666666666666671</v>
      </c>
    </row>
    <row r="43" spans="1:4" x14ac:dyDescent="0.3">
      <c r="A43" s="3">
        <v>6</v>
      </c>
      <c r="B43" s="28" t="s">
        <v>89</v>
      </c>
      <c r="C43" s="21">
        <f>C25</f>
        <v>6</v>
      </c>
      <c r="D43" s="21">
        <f t="shared" si="1"/>
        <v>5</v>
      </c>
    </row>
    <row r="44" spans="1:4" x14ac:dyDescent="0.3">
      <c r="A44" s="3">
        <v>7</v>
      </c>
      <c r="B44" s="28" t="s">
        <v>90</v>
      </c>
      <c r="C44" s="46" t="s">
        <v>93</v>
      </c>
      <c r="D44" s="46" t="s">
        <v>93</v>
      </c>
    </row>
    <row r="45" spans="1:4" x14ac:dyDescent="0.3">
      <c r="A45" s="3">
        <v>8</v>
      </c>
      <c r="B45" s="28" t="s">
        <v>91</v>
      </c>
      <c r="C45" s="21">
        <f>'Plan studiów MMiAD'!D22</f>
        <v>2</v>
      </c>
      <c r="D45" s="21">
        <f t="shared" si="1"/>
        <v>1.6666666666666667</v>
      </c>
    </row>
    <row r="46" spans="1:4" ht="28.8" x14ac:dyDescent="0.3">
      <c r="A46" s="3">
        <v>9</v>
      </c>
      <c r="B46" s="33" t="s">
        <v>102</v>
      </c>
      <c r="C46" s="21">
        <v>5</v>
      </c>
      <c r="D46" s="21">
        <f t="shared" si="1"/>
        <v>4.1666666666666661</v>
      </c>
    </row>
    <row r="47" spans="1:4" ht="28.8" x14ac:dyDescent="0.3">
      <c r="A47" s="3">
        <v>10</v>
      </c>
      <c r="B47" s="33" t="s">
        <v>92</v>
      </c>
      <c r="C47" s="46" t="s">
        <v>93</v>
      </c>
      <c r="D47" s="46" t="s">
        <v>93</v>
      </c>
    </row>
    <row r="48" spans="1:4" ht="43.2" x14ac:dyDescent="0.3">
      <c r="A48" s="3">
        <v>11</v>
      </c>
      <c r="B48" s="33" t="s">
        <v>94</v>
      </c>
      <c r="C48" s="21">
        <v>106.5</v>
      </c>
      <c r="D48" s="21">
        <f t="shared" si="1"/>
        <v>88.75</v>
      </c>
    </row>
    <row r="49" spans="1:4" x14ac:dyDescent="0.3">
      <c r="A49" s="3">
        <v>12</v>
      </c>
      <c r="B49" s="33" t="s">
        <v>143</v>
      </c>
      <c r="C49" s="21">
        <f>'Plan studiów MMiAD'!D45+'Plan studiów MMiAD'!D55</f>
        <v>6</v>
      </c>
      <c r="D49" s="21">
        <f t="shared" ref="D49" si="2">C49/C$37*100</f>
        <v>5</v>
      </c>
    </row>
    <row r="51" spans="1:4" ht="28.8" x14ac:dyDescent="0.3">
      <c r="A51" s="10" t="s">
        <v>45</v>
      </c>
      <c r="B51" s="47" t="s">
        <v>95</v>
      </c>
      <c r="C51" s="10" t="s">
        <v>82</v>
      </c>
    </row>
    <row r="52" spans="1:4" x14ac:dyDescent="0.3">
      <c r="A52" s="3">
        <v>1</v>
      </c>
      <c r="B52" s="30" t="s">
        <v>96</v>
      </c>
      <c r="C52" s="3">
        <v>80</v>
      </c>
    </row>
    <row r="53" spans="1:4" x14ac:dyDescent="0.3">
      <c r="A53" s="3">
        <v>2</v>
      </c>
      <c r="B53" s="30" t="s">
        <v>97</v>
      </c>
      <c r="C53" s="3">
        <v>20</v>
      </c>
    </row>
    <row r="54" spans="1:4" x14ac:dyDescent="0.3">
      <c r="A54" s="53" t="s">
        <v>98</v>
      </c>
      <c r="B54" s="84"/>
      <c r="C54" s="10">
        <f>C52+C53</f>
        <v>100</v>
      </c>
    </row>
  </sheetData>
  <mergeCells count="39">
    <mergeCell ref="A35:A36"/>
    <mergeCell ref="B35:B36"/>
    <mergeCell ref="C35:D35"/>
    <mergeCell ref="A37:B37"/>
    <mergeCell ref="A54:B54"/>
    <mergeCell ref="A11:B11"/>
    <mergeCell ref="A1:J1"/>
    <mergeCell ref="A4:A5"/>
    <mergeCell ref="B4:B5"/>
    <mergeCell ref="C4:C5"/>
    <mergeCell ref="D4:D5"/>
    <mergeCell ref="I4:I5"/>
    <mergeCell ref="J4:J5"/>
    <mergeCell ref="A6:B6"/>
    <mergeCell ref="A7:J7"/>
    <mergeCell ref="A8:J8"/>
    <mergeCell ref="A9:B9"/>
    <mergeCell ref="A10:B10"/>
    <mergeCell ref="E4:H4"/>
    <mergeCell ref="A23:B23"/>
    <mergeCell ref="A12:J12"/>
    <mergeCell ref="A13:B13"/>
    <mergeCell ref="A14:B14"/>
    <mergeCell ref="A15:B15"/>
    <mergeCell ref="A16:J16"/>
    <mergeCell ref="A17:B17"/>
    <mergeCell ref="A18:B18"/>
    <mergeCell ref="A19:B19"/>
    <mergeCell ref="A20:J20"/>
    <mergeCell ref="A21:B21"/>
    <mergeCell ref="A22:B22"/>
    <mergeCell ref="A30:B30"/>
    <mergeCell ref="A31:B31"/>
    <mergeCell ref="A24:J24"/>
    <mergeCell ref="A25:B25"/>
    <mergeCell ref="A26:B26"/>
    <mergeCell ref="A27:B27"/>
    <mergeCell ref="A28:J28"/>
    <mergeCell ref="A29:B29"/>
  </mergeCells>
  <pageMargins left="0.25" right="0.25" top="0.75" bottom="0.75" header="0.3" footer="0.3"/>
  <pageSetup paperSize="9" orientation="landscape" r:id="rId1"/>
  <ignoredErrors>
    <ignoredError sqref="D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Plan studiów NMiI semestry</vt:lpstr>
      <vt:lpstr>Plan studiów NMiI</vt:lpstr>
      <vt:lpstr>Plan studiów NMiI sumaryczny</vt:lpstr>
      <vt:lpstr>Plan studiów MMiAD semestry</vt:lpstr>
      <vt:lpstr>Plan studiów MMiAD</vt:lpstr>
      <vt:lpstr>Plan studiór MMiAD sumaryczny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Mariusz Bodzioch</cp:lastModifiedBy>
  <cp:lastPrinted>2024-05-26T11:16:27Z</cp:lastPrinted>
  <dcterms:created xsi:type="dcterms:W3CDTF">2022-06-14T11:21:14Z</dcterms:created>
  <dcterms:modified xsi:type="dcterms:W3CDTF">2024-05-26T11:20:02Z</dcterms:modified>
</cp:coreProperties>
</file>