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Matematyka/2024/"/>
    </mc:Choice>
  </mc:AlternateContent>
  <xr:revisionPtr revIDLastSave="448" documentId="13_ncr:1_{72581A16-5E21-44FE-B320-03A27643372F}" xr6:coauthVersionLast="47" xr6:coauthVersionMax="47" xr10:uidLastSave="{4A568A9B-7145-459D-8ECC-76866898C697}"/>
  <bookViews>
    <workbookView xWindow="-108" yWindow="-108" windowWidth="23256" windowHeight="12456" xr2:uid="{B3DDF0A4-5BA8-488B-AF81-1A71EE2E02F8}"/>
  </bookViews>
  <sheets>
    <sheet name="Plan studiów NMiI semestry" sheetId="3" r:id="rId1"/>
    <sheet name="Plan studiów NMiI" sheetId="2" r:id="rId2"/>
    <sheet name="Plan studiów NMiI sumaryczny" sheetId="7" r:id="rId3"/>
    <sheet name="Plan studiów MSiAD semestry" sheetId="5" r:id="rId4"/>
    <sheet name="Plan studiów MSiAD" sheetId="4" r:id="rId5"/>
    <sheet name="Plan studiów MSiAD symaryczn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0" i="5" l="1" a="1"/>
  <c r="K170" i="5" s="1"/>
  <c r="K177" i="5" a="1"/>
  <c r="K177" i="5" s="1"/>
  <c r="K151" i="5" a="1"/>
  <c r="K151" i="5" s="1"/>
  <c r="K97" i="5" a="1"/>
  <c r="K97" i="5" s="1"/>
  <c r="K70" i="5" a="1"/>
  <c r="K70" i="5" s="1"/>
  <c r="K51" i="5" a="1"/>
  <c r="K51" i="5" s="1"/>
  <c r="K100" i="4" s="1"/>
  <c r="K38" i="5" a="1"/>
  <c r="K38" i="5" s="1"/>
  <c r="K24" i="5" a="1"/>
  <c r="K24" i="5" s="1"/>
  <c r="K30" i="5" a="1"/>
  <c r="K30" i="5" s="1"/>
  <c r="K37" i="4" s="1"/>
  <c r="K76" i="5" a="1"/>
  <c r="K76" i="5" s="1"/>
  <c r="K89" i="5" a="1"/>
  <c r="K89" i="5" s="1"/>
  <c r="K103" i="5" a="1"/>
  <c r="K103" i="5" s="1"/>
  <c r="K115" i="5" a="1"/>
  <c r="K115" i="5" s="1"/>
  <c r="K121" i="5" a="1"/>
  <c r="K121" i="5" s="1"/>
  <c r="K143" i="5" a="1"/>
  <c r="K143" i="5" s="1"/>
  <c r="K157" i="5" a="1"/>
  <c r="K157" i="5" s="1"/>
  <c r="K182" i="5"/>
  <c r="J182" i="5"/>
  <c r="K62" i="5"/>
  <c r="K43" i="5"/>
  <c r="K191" i="3" a="1"/>
  <c r="K191" i="3" s="1"/>
  <c r="K103" i="3" a="1"/>
  <c r="K103" i="3" s="1"/>
  <c r="K71" i="3" a="1"/>
  <c r="K71" i="3" s="1"/>
  <c r="K52" i="3" a="1"/>
  <c r="K52" i="3" s="1"/>
  <c r="K129" i="2" s="1"/>
  <c r="K37" i="3" a="1"/>
  <c r="K37" i="3" s="1"/>
  <c r="K23" i="3"/>
  <c r="K63" i="3"/>
  <c r="K76" i="3"/>
  <c r="K108" i="3"/>
  <c r="K113" i="3"/>
  <c r="K118" i="3"/>
  <c r="K124" i="3"/>
  <c r="K153" i="3"/>
  <c r="K158" i="3"/>
  <c r="K183" i="3"/>
  <c r="K225" i="3"/>
  <c r="K171" i="3" a="1"/>
  <c r="K171" i="3" s="1"/>
  <c r="K121" i="2" s="1"/>
  <c r="K165" i="3" a="1"/>
  <c r="K165" i="3" s="1"/>
  <c r="K115" i="2" s="1"/>
  <c r="K136" i="3" a="1"/>
  <c r="K136" i="3" s="1"/>
  <c r="K95" i="3" a="1"/>
  <c r="K95" i="3" s="1"/>
  <c r="K82" i="3" a="1"/>
  <c r="K82" i="3" s="1"/>
  <c r="K29" i="3" a="1"/>
  <c r="K29" i="3" s="1"/>
  <c r="K35" i="2" s="1"/>
  <c r="K130" i="5" a="1"/>
  <c r="K130" i="5" s="1"/>
  <c r="K92" i="4"/>
  <c r="J92" i="4"/>
  <c r="J129" i="2"/>
  <c r="J121" i="2"/>
  <c r="J115" i="2"/>
  <c r="K109" i="2"/>
  <c r="J109" i="2"/>
  <c r="K103" i="2"/>
  <c r="J103" i="2"/>
  <c r="K98" i="2"/>
  <c r="J98" i="2"/>
  <c r="K92" i="2"/>
  <c r="J92" i="2"/>
  <c r="K78" i="2"/>
  <c r="J78" i="2"/>
  <c r="J60" i="2"/>
  <c r="J35" i="2"/>
  <c r="J29" i="2"/>
  <c r="J225" i="3" a="1"/>
  <c r="J225" i="3" s="1"/>
  <c r="K220" i="3" a="1"/>
  <c r="K220" i="3" s="1"/>
  <c r="J220" i="3" a="1"/>
  <c r="J220" i="3" s="1"/>
  <c r="K211" i="3" a="1"/>
  <c r="K211" i="3" s="1"/>
  <c r="J211" i="3" a="1"/>
  <c r="J211" i="3" s="1"/>
  <c r="K198" i="3" a="1"/>
  <c r="K198" i="3" s="1"/>
  <c r="J198" i="3" a="1"/>
  <c r="J198" i="3" s="1"/>
  <c r="J191" i="3" a="1"/>
  <c r="J191" i="3" s="1"/>
  <c r="J183" i="3"/>
  <c r="J171" i="3" a="1"/>
  <c r="J171" i="3" s="1"/>
  <c r="J165" i="3" a="1"/>
  <c r="J165" i="3" s="1"/>
  <c r="J158" i="3" a="1"/>
  <c r="J158" i="3" s="1"/>
  <c r="J153" i="3" a="1"/>
  <c r="J153" i="3" s="1"/>
  <c r="K148" i="3" a="1"/>
  <c r="K148" i="3" s="1"/>
  <c r="J148" i="3" a="1"/>
  <c r="J148" i="3" s="1"/>
  <c r="K142" i="3" a="1"/>
  <c r="K142" i="3" s="1"/>
  <c r="J142" i="3" a="1"/>
  <c r="J142" i="3" s="1"/>
  <c r="J124" i="3"/>
  <c r="J118" i="3" a="1"/>
  <c r="J118" i="3" s="1"/>
  <c r="J113" i="3" a="1"/>
  <c r="J113" i="3" s="1"/>
  <c r="J108" i="3" a="1"/>
  <c r="J108" i="3" s="1"/>
  <c r="J103" i="3" a="1"/>
  <c r="J103" i="3" s="1"/>
  <c r="J82" i="3" a="1"/>
  <c r="J82" i="3" s="1"/>
  <c r="J76" i="3" a="1"/>
  <c r="J76" i="3" s="1"/>
  <c r="J71" i="3" a="1"/>
  <c r="J71" i="3" s="1"/>
  <c r="J63" i="3"/>
  <c r="J52" i="3" a="1"/>
  <c r="J52" i="3" s="1"/>
  <c r="J44" i="3" a="1"/>
  <c r="J44" i="3" s="1"/>
  <c r="J86" i="2" s="1"/>
  <c r="J37" i="3" a="1"/>
  <c r="J37" i="3" s="1"/>
  <c r="J29" i="3" a="1"/>
  <c r="J29" i="3" s="1"/>
  <c r="J23" i="3"/>
  <c r="C49" i="6"/>
  <c r="D49" i="6" s="1"/>
  <c r="K60" i="2" l="1"/>
  <c r="K86" i="2"/>
  <c r="K29" i="2"/>
  <c r="K31" i="4"/>
  <c r="K87" i="4"/>
  <c r="K62" i="4"/>
  <c r="H74" i="4"/>
  <c r="H58" i="2"/>
  <c r="H57" i="2"/>
  <c r="H60" i="4"/>
  <c r="H59" i="4"/>
  <c r="H167" i="5" l="1"/>
  <c r="H174" i="5" l="1"/>
  <c r="H175" i="5"/>
  <c r="H168" i="5"/>
  <c r="H166" i="5"/>
  <c r="J170" i="5" s="1" a="1"/>
  <c r="J170" i="5" s="1"/>
  <c r="H125" i="5"/>
  <c r="H126" i="5"/>
  <c r="H127" i="5"/>
  <c r="H128" i="5"/>
  <c r="H124" i="5"/>
  <c r="J130" i="5" s="1" a="1"/>
  <c r="J130" i="5" s="1"/>
  <c r="H118" i="5"/>
  <c r="L152" i="5"/>
  <c r="K152" i="5"/>
  <c r="J152" i="5"/>
  <c r="I152" i="5"/>
  <c r="E152" i="5"/>
  <c r="D152" i="5"/>
  <c r="L151" i="5"/>
  <c r="L150" i="5"/>
  <c r="K150" i="5"/>
  <c r="J150" i="5"/>
  <c r="I150" i="5"/>
  <c r="E150" i="5"/>
  <c r="E151" i="5" s="1"/>
  <c r="D150" i="5"/>
  <c r="H149" i="5"/>
  <c r="H148" i="5"/>
  <c r="H147" i="5"/>
  <c r="H146" i="5"/>
  <c r="L171" i="5"/>
  <c r="K171" i="5"/>
  <c r="J171" i="5"/>
  <c r="I171" i="5"/>
  <c r="H171" i="5"/>
  <c r="E171" i="5"/>
  <c r="D171" i="5"/>
  <c r="L170" i="5"/>
  <c r="L169" i="5"/>
  <c r="K169" i="5"/>
  <c r="J169" i="5"/>
  <c r="I169" i="5"/>
  <c r="E169" i="5"/>
  <c r="E170" i="5" s="1"/>
  <c r="D169" i="5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52" i="2"/>
  <c r="H55" i="2"/>
  <c r="H189" i="3"/>
  <c r="H188" i="3"/>
  <c r="L212" i="3"/>
  <c r="K212" i="3"/>
  <c r="J212" i="3"/>
  <c r="I212" i="3"/>
  <c r="H212" i="3"/>
  <c r="E212" i="3"/>
  <c r="D212" i="3"/>
  <c r="L211" i="3"/>
  <c r="H211" i="3"/>
  <c r="L210" i="3"/>
  <c r="K210" i="3"/>
  <c r="J210" i="3"/>
  <c r="I210" i="3"/>
  <c r="H210" i="3"/>
  <c r="E210" i="3"/>
  <c r="E211" i="3" s="1"/>
  <c r="D210" i="3"/>
  <c r="L122" i="5"/>
  <c r="K122" i="5"/>
  <c r="J122" i="5"/>
  <c r="I122" i="5"/>
  <c r="H122" i="5"/>
  <c r="E122" i="5"/>
  <c r="D122" i="5"/>
  <c r="L121" i="5"/>
  <c r="L120" i="5"/>
  <c r="K120" i="5"/>
  <c r="J120" i="5"/>
  <c r="I120" i="5"/>
  <c r="E120" i="5"/>
  <c r="E121" i="5" s="1"/>
  <c r="D120" i="5"/>
  <c r="H119" i="5"/>
  <c r="H120" i="5" s="1"/>
  <c r="K91" i="2"/>
  <c r="H79" i="4"/>
  <c r="H173" i="5"/>
  <c r="J177" i="5" s="1" a="1"/>
  <c r="J177" i="5" s="1"/>
  <c r="J121" i="5" l="1" a="1"/>
  <c r="J121" i="5" s="1"/>
  <c r="J151" i="5" a="1"/>
  <c r="J151" i="5" s="1"/>
  <c r="H151" i="5" s="1"/>
  <c r="H170" i="5"/>
  <c r="H169" i="5"/>
  <c r="H152" i="5"/>
  <c r="H150" i="5"/>
  <c r="H121" i="5"/>
  <c r="C45" i="6"/>
  <c r="F51" i="7"/>
  <c r="C51" i="7"/>
  <c r="F47" i="7"/>
  <c r="C47" i="7"/>
  <c r="F43" i="7"/>
  <c r="C43" i="7"/>
  <c r="F38" i="7"/>
  <c r="C38" i="7"/>
  <c r="F34" i="7"/>
  <c r="C34" i="7"/>
  <c r="F30" i="7"/>
  <c r="H29" i="7"/>
  <c r="C30" i="7"/>
  <c r="F26" i="7"/>
  <c r="C26" i="7"/>
  <c r="H101" i="2"/>
  <c r="L104" i="2"/>
  <c r="I39" i="7" s="1"/>
  <c r="K104" i="2"/>
  <c r="H39" i="7" s="1"/>
  <c r="J104" i="2"/>
  <c r="G39" i="7" s="1"/>
  <c r="I104" i="2"/>
  <c r="F39" i="7" s="1"/>
  <c r="E104" i="2"/>
  <c r="D39" i="7" s="1"/>
  <c r="D104" i="2"/>
  <c r="C39" i="7" s="1"/>
  <c r="L103" i="2"/>
  <c r="I38" i="7" s="1"/>
  <c r="H38" i="7"/>
  <c r="L102" i="2"/>
  <c r="I37" i="7" s="1"/>
  <c r="K102" i="2"/>
  <c r="H37" i="7" s="1"/>
  <c r="J102" i="2"/>
  <c r="G37" i="7" s="1"/>
  <c r="I102" i="2"/>
  <c r="E102" i="2"/>
  <c r="E103" i="2" s="1"/>
  <c r="D38" i="7" s="1"/>
  <c r="D102" i="2"/>
  <c r="C37" i="7" s="1"/>
  <c r="L99" i="2"/>
  <c r="I35" i="7" s="1"/>
  <c r="K99" i="2"/>
  <c r="H35" i="7" s="1"/>
  <c r="J99" i="2"/>
  <c r="G35" i="7" s="1"/>
  <c r="I99" i="2"/>
  <c r="F35" i="7" s="1"/>
  <c r="H99" i="2"/>
  <c r="E35" i="7" s="1"/>
  <c r="E99" i="2"/>
  <c r="D35" i="7" s="1"/>
  <c r="D99" i="2"/>
  <c r="C35" i="7" s="1"/>
  <c r="L98" i="2"/>
  <c r="I34" i="7" s="1"/>
  <c r="L97" i="2"/>
  <c r="I33" i="7" s="1"/>
  <c r="K97" i="2"/>
  <c r="H33" i="7" s="1"/>
  <c r="J97" i="2"/>
  <c r="G33" i="7" s="1"/>
  <c r="I97" i="2"/>
  <c r="F33" i="7" s="1"/>
  <c r="E97" i="2"/>
  <c r="E98" i="2" s="1"/>
  <c r="D34" i="7" s="1"/>
  <c r="D97" i="2"/>
  <c r="C33" i="7" s="1"/>
  <c r="L93" i="2"/>
  <c r="I31" i="7" s="1"/>
  <c r="K93" i="2"/>
  <c r="H31" i="7" s="1"/>
  <c r="J93" i="2"/>
  <c r="G31" i="7" s="1"/>
  <c r="I93" i="2"/>
  <c r="F31" i="7" s="1"/>
  <c r="H93" i="2"/>
  <c r="E31" i="7" s="1"/>
  <c r="E93" i="2"/>
  <c r="D31" i="7" s="1"/>
  <c r="D93" i="2"/>
  <c r="C31" i="7" s="1"/>
  <c r="L92" i="2"/>
  <c r="I30" i="7" s="1"/>
  <c r="L91" i="2"/>
  <c r="I29" i="7" s="1"/>
  <c r="J91" i="2"/>
  <c r="G29" i="7" s="1"/>
  <c r="I91" i="2"/>
  <c r="F29" i="7" s="1"/>
  <c r="E91" i="2"/>
  <c r="E92" i="2" s="1"/>
  <c r="D30" i="7" s="1"/>
  <c r="D91" i="2"/>
  <c r="C29" i="7" s="1"/>
  <c r="L87" i="2"/>
  <c r="I27" i="7" s="1"/>
  <c r="K87" i="2"/>
  <c r="H27" i="7" s="1"/>
  <c r="J87" i="2"/>
  <c r="G27" i="7" s="1"/>
  <c r="I87" i="2"/>
  <c r="F27" i="7" s="1"/>
  <c r="E87" i="2"/>
  <c r="D27" i="7" s="1"/>
  <c r="D87" i="2"/>
  <c r="C27" i="7" s="1"/>
  <c r="L86" i="2"/>
  <c r="I26" i="7" s="1"/>
  <c r="H26" i="7"/>
  <c r="L85" i="2"/>
  <c r="I25" i="7" s="1"/>
  <c r="K85" i="2"/>
  <c r="H25" i="7" s="1"/>
  <c r="J85" i="2"/>
  <c r="G25" i="7" s="1"/>
  <c r="I85" i="2"/>
  <c r="F25" i="7" s="1"/>
  <c r="E85" i="2"/>
  <c r="E86" i="2" s="1"/>
  <c r="D26" i="7" s="1"/>
  <c r="D85" i="2"/>
  <c r="C25" i="7" s="1"/>
  <c r="H84" i="2"/>
  <c r="H83" i="2"/>
  <c r="H82" i="2"/>
  <c r="H81" i="2"/>
  <c r="L122" i="2"/>
  <c r="I52" i="7" s="1"/>
  <c r="K122" i="2"/>
  <c r="H52" i="7" s="1"/>
  <c r="J122" i="2"/>
  <c r="G52" i="7" s="1"/>
  <c r="I122" i="2"/>
  <c r="F52" i="7" s="1"/>
  <c r="E122" i="2"/>
  <c r="D52" i="7" s="1"/>
  <c r="D122" i="2"/>
  <c r="C52" i="7" s="1"/>
  <c r="L121" i="2"/>
  <c r="I51" i="7" s="1"/>
  <c r="H51" i="7"/>
  <c r="L120" i="2"/>
  <c r="I50" i="7" s="1"/>
  <c r="K120" i="2"/>
  <c r="H50" i="7" s="1"/>
  <c r="J120" i="2"/>
  <c r="G50" i="7" s="1"/>
  <c r="I120" i="2"/>
  <c r="F50" i="7" s="1"/>
  <c r="E120" i="2"/>
  <c r="E121" i="2" s="1"/>
  <c r="D51" i="7" s="1"/>
  <c r="D120" i="2"/>
  <c r="C50" i="7" s="1"/>
  <c r="H119" i="2"/>
  <c r="H118" i="2"/>
  <c r="L116" i="2"/>
  <c r="I48" i="7" s="1"/>
  <c r="K116" i="2"/>
  <c r="H48" i="7" s="1"/>
  <c r="J116" i="2"/>
  <c r="G48" i="7" s="1"/>
  <c r="I116" i="2"/>
  <c r="F48" i="7" s="1"/>
  <c r="E116" i="2"/>
  <c r="D48" i="7" s="1"/>
  <c r="D116" i="2"/>
  <c r="C48" i="7" s="1"/>
  <c r="L115" i="2"/>
  <c r="I47" i="7" s="1"/>
  <c r="H47" i="7"/>
  <c r="L114" i="2"/>
  <c r="I46" i="7" s="1"/>
  <c r="K114" i="2"/>
  <c r="H46" i="7" s="1"/>
  <c r="J114" i="2"/>
  <c r="G46" i="7" s="1"/>
  <c r="I114" i="2"/>
  <c r="F46" i="7" s="1"/>
  <c r="E114" i="2"/>
  <c r="E115" i="2" s="1"/>
  <c r="D47" i="7" s="1"/>
  <c r="D114" i="2"/>
  <c r="C46" i="7" s="1"/>
  <c r="H113" i="2"/>
  <c r="H112" i="2"/>
  <c r="H53" i="2"/>
  <c r="H51" i="2"/>
  <c r="H54" i="2"/>
  <c r="L143" i="3"/>
  <c r="K143" i="3"/>
  <c r="J143" i="3"/>
  <c r="I143" i="3"/>
  <c r="H143" i="3"/>
  <c r="E143" i="3"/>
  <c r="D143" i="3"/>
  <c r="L142" i="3"/>
  <c r="L141" i="3"/>
  <c r="K141" i="3"/>
  <c r="J141" i="3"/>
  <c r="I141" i="3"/>
  <c r="E141" i="3"/>
  <c r="E142" i="3" s="1"/>
  <c r="D141" i="3"/>
  <c r="H187" i="3"/>
  <c r="L226" i="3"/>
  <c r="K226" i="3"/>
  <c r="J226" i="3"/>
  <c r="I226" i="3"/>
  <c r="E226" i="3"/>
  <c r="D226" i="3"/>
  <c r="L225" i="3"/>
  <c r="L224" i="3"/>
  <c r="K224" i="3"/>
  <c r="J224" i="3"/>
  <c r="I224" i="3"/>
  <c r="E224" i="3"/>
  <c r="E225" i="3" s="1"/>
  <c r="D224" i="3"/>
  <c r="H226" i="3"/>
  <c r="L172" i="3"/>
  <c r="K172" i="3"/>
  <c r="J172" i="3"/>
  <c r="I172" i="3"/>
  <c r="E172" i="3"/>
  <c r="D172" i="3"/>
  <c r="L171" i="3"/>
  <c r="L170" i="3"/>
  <c r="K170" i="3"/>
  <c r="J170" i="3"/>
  <c r="I170" i="3"/>
  <c r="E170" i="3"/>
  <c r="E171" i="3" s="1"/>
  <c r="D170" i="3"/>
  <c r="H169" i="3"/>
  <c r="H168" i="3"/>
  <c r="L159" i="3"/>
  <c r="K159" i="3"/>
  <c r="J159" i="3"/>
  <c r="I159" i="3"/>
  <c r="H159" i="3"/>
  <c r="E159" i="3"/>
  <c r="D159" i="3"/>
  <c r="L158" i="3"/>
  <c r="H158" i="3"/>
  <c r="L157" i="3"/>
  <c r="K157" i="3"/>
  <c r="J157" i="3"/>
  <c r="I157" i="3"/>
  <c r="E157" i="3"/>
  <c r="E158" i="3" s="1"/>
  <c r="D157" i="3"/>
  <c r="L154" i="3"/>
  <c r="K154" i="3"/>
  <c r="J154" i="3"/>
  <c r="I154" i="3"/>
  <c r="H154" i="3"/>
  <c r="E154" i="3"/>
  <c r="D154" i="3"/>
  <c r="L153" i="3"/>
  <c r="L152" i="3"/>
  <c r="K152" i="3"/>
  <c r="J152" i="3"/>
  <c r="I152" i="3"/>
  <c r="E152" i="3"/>
  <c r="E153" i="3" s="1"/>
  <c r="D152" i="3"/>
  <c r="L119" i="3"/>
  <c r="K119" i="3"/>
  <c r="J119" i="3"/>
  <c r="I119" i="3"/>
  <c r="E119" i="3"/>
  <c r="D119" i="3"/>
  <c r="L118" i="3"/>
  <c r="L117" i="3"/>
  <c r="K117" i="3"/>
  <c r="J117" i="3"/>
  <c r="I117" i="3"/>
  <c r="E117" i="3"/>
  <c r="E118" i="3" s="1"/>
  <c r="D117" i="3"/>
  <c r="H116" i="3"/>
  <c r="H119" i="3" s="1"/>
  <c r="L114" i="3"/>
  <c r="K114" i="3"/>
  <c r="J114" i="3"/>
  <c r="I114" i="3"/>
  <c r="E114" i="3"/>
  <c r="D114" i="3"/>
  <c r="L113" i="3"/>
  <c r="L112" i="3"/>
  <c r="K112" i="3"/>
  <c r="J112" i="3"/>
  <c r="I112" i="3"/>
  <c r="E112" i="3"/>
  <c r="E113" i="3" s="1"/>
  <c r="D112" i="3"/>
  <c r="H111" i="3"/>
  <c r="L83" i="3"/>
  <c r="K83" i="3"/>
  <c r="J83" i="3"/>
  <c r="I83" i="3"/>
  <c r="E83" i="3"/>
  <c r="D83" i="3"/>
  <c r="L82" i="3"/>
  <c r="L81" i="3"/>
  <c r="K81" i="3"/>
  <c r="J81" i="3"/>
  <c r="I81" i="3"/>
  <c r="E81" i="3"/>
  <c r="E82" i="3" s="1"/>
  <c r="D81" i="3"/>
  <c r="H80" i="3"/>
  <c r="H79" i="3"/>
  <c r="H103" i="2" l="1"/>
  <c r="E38" i="7" s="1"/>
  <c r="D37" i="7"/>
  <c r="D50" i="7"/>
  <c r="D29" i="7"/>
  <c r="D25" i="7"/>
  <c r="H102" i="2"/>
  <c r="E37" i="7" s="1"/>
  <c r="D46" i="7"/>
  <c r="F37" i="7"/>
  <c r="D33" i="7"/>
  <c r="H30" i="7"/>
  <c r="H113" i="3"/>
  <c r="H34" i="7"/>
  <c r="H172" i="3"/>
  <c r="H153" i="3"/>
  <c r="H104" i="2"/>
  <c r="E39" i="7" s="1"/>
  <c r="H97" i="2"/>
  <c r="E33" i="7" s="1"/>
  <c r="H91" i="2"/>
  <c r="E29" i="7" s="1"/>
  <c r="H85" i="2"/>
  <c r="E25" i="7" s="1"/>
  <c r="H87" i="2"/>
  <c r="E27" i="7" s="1"/>
  <c r="H122" i="2"/>
  <c r="E52" i="7" s="1"/>
  <c r="H120" i="2"/>
  <c r="E50" i="7" s="1"/>
  <c r="H114" i="2"/>
  <c r="E46" i="7" s="1"/>
  <c r="H116" i="2"/>
  <c r="E48" i="7" s="1"/>
  <c r="H224" i="3"/>
  <c r="H170" i="3"/>
  <c r="H171" i="3"/>
  <c r="H225" i="3"/>
  <c r="H157" i="3"/>
  <c r="H152" i="3"/>
  <c r="H117" i="3"/>
  <c r="H83" i="3"/>
  <c r="H118" i="3"/>
  <c r="H114" i="3"/>
  <c r="H112" i="3"/>
  <c r="H82" i="3"/>
  <c r="H81" i="3"/>
  <c r="G38" i="7" l="1"/>
  <c r="H121" i="2"/>
  <c r="E51" i="7" s="1"/>
  <c r="G51" i="7"/>
  <c r="H86" i="2"/>
  <c r="E26" i="7" s="1"/>
  <c r="G26" i="7"/>
  <c r="H115" i="2"/>
  <c r="E47" i="7" s="1"/>
  <c r="G47" i="7"/>
  <c r="H196" i="3"/>
  <c r="H195" i="3"/>
  <c r="H194" i="3"/>
  <c r="H106" i="3"/>
  <c r="H74" i="3"/>
  <c r="H63" i="2"/>
  <c r="H74" i="5"/>
  <c r="H73" i="5"/>
  <c r="J76" i="5" s="1" a="1"/>
  <c r="J76" i="5" s="1"/>
  <c r="H101" i="5"/>
  <c r="H100" i="5"/>
  <c r="H155" i="5"/>
  <c r="H154" i="5"/>
  <c r="J157" i="5" s="1" a="1"/>
  <c r="J157" i="5" s="1"/>
  <c r="H186" i="3"/>
  <c r="H140" i="3"/>
  <c r="H95" i="5"/>
  <c r="H94" i="5"/>
  <c r="H93" i="5"/>
  <c r="H92" i="5"/>
  <c r="J97" i="5" s="1" a="1"/>
  <c r="J97" i="5" s="1"/>
  <c r="H101" i="3"/>
  <c r="H100" i="3"/>
  <c r="H99" i="3"/>
  <c r="H98" i="3"/>
  <c r="H69" i="3"/>
  <c r="H68" i="3"/>
  <c r="H67" i="3"/>
  <c r="H66" i="3"/>
  <c r="H68" i="5"/>
  <c r="H67" i="5"/>
  <c r="H66" i="5"/>
  <c r="H65" i="5"/>
  <c r="J70" i="5" s="1" a="1"/>
  <c r="J70" i="5" s="1"/>
  <c r="H36" i="5"/>
  <c r="H35" i="5"/>
  <c r="H34" i="5"/>
  <c r="H33" i="5"/>
  <c r="J38" i="5" s="1" a="1"/>
  <c r="J38" i="5" s="1"/>
  <c r="J62" i="4" s="1"/>
  <c r="H35" i="3"/>
  <c r="H34" i="3"/>
  <c r="H33" i="3"/>
  <c r="H32" i="3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76" i="2"/>
  <c r="J103" i="5" l="1" a="1"/>
  <c r="J103" i="5" s="1"/>
  <c r="G30" i="7"/>
  <c r="H92" i="2"/>
  <c r="E30" i="7" s="1"/>
  <c r="G34" i="7"/>
  <c r="H98" i="2"/>
  <c r="E34" i="7" s="1"/>
  <c r="H141" i="3"/>
  <c r="H142" i="3"/>
  <c r="H85" i="4"/>
  <c r="H82" i="4"/>
  <c r="H78" i="4"/>
  <c r="H77" i="4"/>
  <c r="H67" i="4"/>
  <c r="H66" i="4"/>
  <c r="H68" i="4"/>
  <c r="H69" i="4"/>
  <c r="H75" i="2"/>
  <c r="H74" i="2"/>
  <c r="H73" i="2"/>
  <c r="H72" i="2"/>
  <c r="H71" i="2"/>
  <c r="L221" i="3" l="1"/>
  <c r="K221" i="3"/>
  <c r="J221" i="3"/>
  <c r="I221" i="3"/>
  <c r="E221" i="3"/>
  <c r="D221" i="3"/>
  <c r="L220" i="3"/>
  <c r="L219" i="3"/>
  <c r="L227" i="3" s="1"/>
  <c r="K219" i="3"/>
  <c r="K227" i="3" s="1"/>
  <c r="J219" i="3"/>
  <c r="J227" i="3" s="1"/>
  <c r="I219" i="3"/>
  <c r="I227" i="3" s="1"/>
  <c r="E219" i="3"/>
  <c r="E227" i="3" s="1"/>
  <c r="D219" i="3"/>
  <c r="D227" i="3" s="1"/>
  <c r="L199" i="3"/>
  <c r="K199" i="3"/>
  <c r="J199" i="3"/>
  <c r="I199" i="3"/>
  <c r="E199" i="3"/>
  <c r="D199" i="3"/>
  <c r="L198" i="3"/>
  <c r="L197" i="3"/>
  <c r="K197" i="3"/>
  <c r="J197" i="3"/>
  <c r="I197" i="3"/>
  <c r="E197" i="3"/>
  <c r="E198" i="3" s="1"/>
  <c r="D197" i="3"/>
  <c r="L192" i="3"/>
  <c r="K192" i="3"/>
  <c r="J192" i="3"/>
  <c r="I192" i="3"/>
  <c r="E192" i="3"/>
  <c r="D192" i="3"/>
  <c r="L191" i="3"/>
  <c r="L190" i="3"/>
  <c r="K190" i="3"/>
  <c r="J190" i="3"/>
  <c r="I190" i="3"/>
  <c r="E190" i="3"/>
  <c r="D190" i="3"/>
  <c r="L184" i="3"/>
  <c r="K184" i="3"/>
  <c r="J184" i="3"/>
  <c r="I184" i="3"/>
  <c r="E184" i="3"/>
  <c r="D184" i="3"/>
  <c r="L183" i="3"/>
  <c r="L182" i="3"/>
  <c r="K182" i="3"/>
  <c r="J182" i="3"/>
  <c r="I182" i="3"/>
  <c r="E182" i="3"/>
  <c r="E183" i="3" s="1"/>
  <c r="D182" i="3"/>
  <c r="H181" i="3"/>
  <c r="H183" i="3" s="1"/>
  <c r="L166" i="3"/>
  <c r="K166" i="3"/>
  <c r="J166" i="3"/>
  <c r="I166" i="3"/>
  <c r="E166" i="3"/>
  <c r="D166" i="3"/>
  <c r="L165" i="3"/>
  <c r="L164" i="3"/>
  <c r="K164" i="3"/>
  <c r="J164" i="3"/>
  <c r="I164" i="3"/>
  <c r="E164" i="3"/>
  <c r="E165" i="3" s="1"/>
  <c r="D164" i="3"/>
  <c r="H163" i="3"/>
  <c r="H162" i="3"/>
  <c r="L149" i="3"/>
  <c r="K149" i="3"/>
  <c r="J149" i="3"/>
  <c r="I149" i="3"/>
  <c r="E149" i="3"/>
  <c r="D149" i="3"/>
  <c r="L148" i="3"/>
  <c r="L147" i="3"/>
  <c r="K147" i="3"/>
  <c r="J147" i="3"/>
  <c r="I147" i="3"/>
  <c r="E147" i="3"/>
  <c r="E148" i="3" s="1"/>
  <c r="D147" i="3"/>
  <c r="L137" i="3"/>
  <c r="K137" i="3"/>
  <c r="J137" i="3"/>
  <c r="I137" i="3"/>
  <c r="E137" i="3"/>
  <c r="D137" i="3"/>
  <c r="L136" i="3"/>
  <c r="L135" i="3"/>
  <c r="K135" i="3"/>
  <c r="J135" i="3"/>
  <c r="I135" i="3"/>
  <c r="E135" i="3"/>
  <c r="D135" i="3"/>
  <c r="H134" i="3"/>
  <c r="H133" i="3"/>
  <c r="H136" i="3" s="1"/>
  <c r="L125" i="3"/>
  <c r="K125" i="3"/>
  <c r="J125" i="3"/>
  <c r="I125" i="3"/>
  <c r="E125" i="3"/>
  <c r="D125" i="3"/>
  <c r="L124" i="3"/>
  <c r="L123" i="3"/>
  <c r="K123" i="3"/>
  <c r="J123" i="3"/>
  <c r="I123" i="3"/>
  <c r="E123" i="3"/>
  <c r="E124" i="3" s="1"/>
  <c r="D123" i="3"/>
  <c r="H122" i="3"/>
  <c r="H124" i="3" s="1"/>
  <c r="L109" i="3"/>
  <c r="K109" i="3"/>
  <c r="J109" i="3"/>
  <c r="I109" i="3"/>
  <c r="E109" i="3"/>
  <c r="D109" i="3"/>
  <c r="L108" i="3"/>
  <c r="L107" i="3"/>
  <c r="K107" i="3"/>
  <c r="J107" i="3"/>
  <c r="I107" i="3"/>
  <c r="E107" i="3"/>
  <c r="E108" i="3" s="1"/>
  <c r="D107" i="3"/>
  <c r="L104" i="3"/>
  <c r="K104" i="3"/>
  <c r="J104" i="3"/>
  <c r="I104" i="3"/>
  <c r="H104" i="3"/>
  <c r="E104" i="3"/>
  <c r="D104" i="3"/>
  <c r="L103" i="3"/>
  <c r="L102" i="3"/>
  <c r="K102" i="3"/>
  <c r="J102" i="3"/>
  <c r="I102" i="3"/>
  <c r="E102" i="3"/>
  <c r="E103" i="3" s="1"/>
  <c r="D102" i="3"/>
  <c r="L96" i="3"/>
  <c r="K96" i="3"/>
  <c r="J96" i="3"/>
  <c r="I96" i="3"/>
  <c r="E96" i="3"/>
  <c r="D96" i="3"/>
  <c r="L95" i="3"/>
  <c r="L94" i="3"/>
  <c r="K94" i="3"/>
  <c r="J94" i="3"/>
  <c r="I94" i="3"/>
  <c r="E94" i="3"/>
  <c r="D94" i="3"/>
  <c r="H93" i="3"/>
  <c r="H92" i="3"/>
  <c r="H95" i="3" s="1"/>
  <c r="L77" i="3"/>
  <c r="K77" i="3"/>
  <c r="J77" i="3"/>
  <c r="I77" i="3"/>
  <c r="E77" i="3"/>
  <c r="D77" i="3"/>
  <c r="L76" i="3"/>
  <c r="L75" i="3"/>
  <c r="K75" i="3"/>
  <c r="J75" i="3"/>
  <c r="I75" i="3"/>
  <c r="E75" i="3"/>
  <c r="E76" i="3" s="1"/>
  <c r="D75" i="3"/>
  <c r="L72" i="3"/>
  <c r="K72" i="3"/>
  <c r="J72" i="3"/>
  <c r="I72" i="3"/>
  <c r="H72" i="3"/>
  <c r="E72" i="3"/>
  <c r="D72" i="3"/>
  <c r="L71" i="3"/>
  <c r="L70" i="3"/>
  <c r="K70" i="3"/>
  <c r="J70" i="3"/>
  <c r="I70" i="3"/>
  <c r="E70" i="3"/>
  <c r="E71" i="3" s="1"/>
  <c r="D70" i="3"/>
  <c r="L64" i="3"/>
  <c r="K64" i="3"/>
  <c r="J64" i="3"/>
  <c r="I64" i="3"/>
  <c r="E64" i="3"/>
  <c r="D64" i="3"/>
  <c r="L63" i="3"/>
  <c r="L62" i="3"/>
  <c r="K62" i="3"/>
  <c r="J62" i="3"/>
  <c r="I62" i="3"/>
  <c r="E62" i="3"/>
  <c r="D62" i="3"/>
  <c r="H61" i="3"/>
  <c r="H63" i="3" s="1"/>
  <c r="L53" i="3"/>
  <c r="K53" i="3"/>
  <c r="J53" i="3"/>
  <c r="I53" i="3"/>
  <c r="H53" i="3"/>
  <c r="E53" i="3"/>
  <c r="D53" i="3"/>
  <c r="L52" i="3"/>
  <c r="L51" i="3"/>
  <c r="K51" i="3"/>
  <c r="J51" i="3"/>
  <c r="I51" i="3"/>
  <c r="E51" i="3"/>
  <c r="E52" i="3" s="1"/>
  <c r="D51" i="3"/>
  <c r="H50" i="3"/>
  <c r="H49" i="3"/>
  <c r="H48" i="3"/>
  <c r="H47" i="3"/>
  <c r="H42" i="3"/>
  <c r="H41" i="3"/>
  <c r="L45" i="3"/>
  <c r="K45" i="3"/>
  <c r="J45" i="3"/>
  <c r="I45" i="3"/>
  <c r="E45" i="3"/>
  <c r="D45" i="3"/>
  <c r="L44" i="3"/>
  <c r="L43" i="3"/>
  <c r="K43" i="3"/>
  <c r="J43" i="3"/>
  <c r="I43" i="3"/>
  <c r="E43" i="3"/>
  <c r="E44" i="3" s="1"/>
  <c r="D43" i="3"/>
  <c r="L38" i="3"/>
  <c r="K38" i="3"/>
  <c r="J38" i="3"/>
  <c r="I38" i="3"/>
  <c r="H38" i="3"/>
  <c r="E38" i="3"/>
  <c r="D38" i="3"/>
  <c r="L37" i="3"/>
  <c r="L36" i="3"/>
  <c r="K36" i="3"/>
  <c r="J36" i="3"/>
  <c r="I36" i="3"/>
  <c r="E36" i="3"/>
  <c r="E37" i="3" s="1"/>
  <c r="D36" i="3"/>
  <c r="L30" i="3"/>
  <c r="K30" i="3"/>
  <c r="J30" i="3"/>
  <c r="I30" i="3"/>
  <c r="E30" i="3"/>
  <c r="D30" i="3"/>
  <c r="L29" i="3"/>
  <c r="H14" i="7"/>
  <c r="L28" i="3"/>
  <c r="K28" i="3"/>
  <c r="J28" i="3"/>
  <c r="I28" i="3"/>
  <c r="E28" i="3"/>
  <c r="E29" i="3" s="1"/>
  <c r="D28" i="3"/>
  <c r="H27" i="3"/>
  <c r="H26" i="3"/>
  <c r="L24" i="3"/>
  <c r="K24" i="3"/>
  <c r="J24" i="3"/>
  <c r="I24" i="3"/>
  <c r="E24" i="3"/>
  <c r="D24" i="3"/>
  <c r="L23" i="3"/>
  <c r="L22" i="3"/>
  <c r="K22" i="3"/>
  <c r="J22" i="3"/>
  <c r="I22" i="3"/>
  <c r="E22" i="3"/>
  <c r="D22" i="3"/>
  <c r="H21" i="3"/>
  <c r="H180" i="5"/>
  <c r="H141" i="5"/>
  <c r="H140" i="5"/>
  <c r="J143" i="5" s="1" a="1"/>
  <c r="J143" i="5" s="1"/>
  <c r="H113" i="5"/>
  <c r="H112" i="5"/>
  <c r="H115" i="5" s="1"/>
  <c r="H87" i="5"/>
  <c r="H86" i="5"/>
  <c r="H60" i="5"/>
  <c r="H49" i="5"/>
  <c r="H48" i="5"/>
  <c r="H47" i="5"/>
  <c r="H46" i="5"/>
  <c r="J51" i="5" s="1" a="1"/>
  <c r="J51" i="5" s="1"/>
  <c r="J100" i="4" s="1"/>
  <c r="H41" i="5"/>
  <c r="J43" i="5" s="1"/>
  <c r="J87" i="4" s="1"/>
  <c r="H28" i="5"/>
  <c r="H27" i="5"/>
  <c r="J30" i="5" s="1" a="1"/>
  <c r="J30" i="5" s="1"/>
  <c r="J37" i="4" s="1"/>
  <c r="H22" i="5"/>
  <c r="H21" i="5"/>
  <c r="J24" i="5" s="1" a="1"/>
  <c r="J24" i="5" s="1"/>
  <c r="L79" i="2"/>
  <c r="K79" i="2"/>
  <c r="H23" i="7" s="1"/>
  <c r="J79" i="2"/>
  <c r="I79" i="2"/>
  <c r="E79" i="2"/>
  <c r="D23" i="7" s="1"/>
  <c r="D79" i="2"/>
  <c r="L78" i="2"/>
  <c r="H22" i="7"/>
  <c r="L77" i="2"/>
  <c r="K77" i="2"/>
  <c r="H21" i="7" s="1"/>
  <c r="J77" i="2"/>
  <c r="I77" i="2"/>
  <c r="E77" i="2"/>
  <c r="E78" i="2" s="1"/>
  <c r="D22" i="7" s="1"/>
  <c r="D77" i="2"/>
  <c r="L110" i="2"/>
  <c r="I44" i="7" s="1"/>
  <c r="K110" i="2"/>
  <c r="H44" i="7" s="1"/>
  <c r="J110" i="2"/>
  <c r="G44" i="7" s="1"/>
  <c r="I110" i="2"/>
  <c r="F44" i="7" s="1"/>
  <c r="E110" i="2"/>
  <c r="D44" i="7" s="1"/>
  <c r="D110" i="2"/>
  <c r="C44" i="7" s="1"/>
  <c r="L109" i="2"/>
  <c r="I43" i="7" s="1"/>
  <c r="H43" i="7"/>
  <c r="L108" i="2"/>
  <c r="I42" i="7" s="1"/>
  <c r="K108" i="2"/>
  <c r="H42" i="7" s="1"/>
  <c r="J108" i="2"/>
  <c r="G42" i="7" s="1"/>
  <c r="I108" i="2"/>
  <c r="F42" i="7" s="1"/>
  <c r="E108" i="2"/>
  <c r="D108" i="2"/>
  <c r="C42" i="7" s="1"/>
  <c r="C68" i="7" s="1"/>
  <c r="L130" i="2"/>
  <c r="K130" i="2"/>
  <c r="H56" i="7" s="1"/>
  <c r="J130" i="2"/>
  <c r="I130" i="2"/>
  <c r="H130" i="2"/>
  <c r="E130" i="2"/>
  <c r="D56" i="7" s="1"/>
  <c r="D130" i="2"/>
  <c r="L129" i="2"/>
  <c r="H55" i="7"/>
  <c r="L128" i="2"/>
  <c r="K128" i="2"/>
  <c r="H54" i="7" s="1"/>
  <c r="J128" i="2"/>
  <c r="I128" i="2"/>
  <c r="E128" i="2"/>
  <c r="D54" i="7" s="1"/>
  <c r="D128" i="2"/>
  <c r="C71" i="7" s="1"/>
  <c r="H127" i="2"/>
  <c r="H126" i="2"/>
  <c r="H125" i="2"/>
  <c r="H124" i="2"/>
  <c r="H65" i="2"/>
  <c r="L61" i="2"/>
  <c r="K61" i="2"/>
  <c r="H19" i="7" s="1"/>
  <c r="J61" i="2"/>
  <c r="I61" i="2"/>
  <c r="H61" i="2"/>
  <c r="E61" i="2"/>
  <c r="D19" i="7" s="1"/>
  <c r="D61" i="2"/>
  <c r="L60" i="2"/>
  <c r="L59" i="2"/>
  <c r="K59" i="2"/>
  <c r="H17" i="7" s="1"/>
  <c r="J59" i="2"/>
  <c r="I59" i="2"/>
  <c r="E59" i="2"/>
  <c r="E60" i="2" s="1"/>
  <c r="D18" i="7" s="1"/>
  <c r="D59" i="2"/>
  <c r="L36" i="2"/>
  <c r="K36" i="2"/>
  <c r="H15" i="7" s="1"/>
  <c r="J36" i="2"/>
  <c r="I36" i="2"/>
  <c r="E36" i="2"/>
  <c r="D15" i="7" s="1"/>
  <c r="D36" i="2"/>
  <c r="L35" i="2"/>
  <c r="L34" i="2"/>
  <c r="K34" i="2"/>
  <c r="H13" i="7" s="1"/>
  <c r="J34" i="2"/>
  <c r="I34" i="2"/>
  <c r="E34" i="2"/>
  <c r="E35" i="2" s="1"/>
  <c r="D14" i="7" s="1"/>
  <c r="D34" i="2"/>
  <c r="H33" i="2"/>
  <c r="H32" i="2"/>
  <c r="L30" i="2"/>
  <c r="K30" i="2"/>
  <c r="H11" i="7" s="1"/>
  <c r="J30" i="2"/>
  <c r="I30" i="2"/>
  <c r="E30" i="2"/>
  <c r="D11" i="7" s="1"/>
  <c r="D30" i="2"/>
  <c r="L29" i="2"/>
  <c r="L28" i="2"/>
  <c r="K28" i="2"/>
  <c r="H9" i="7" s="1"/>
  <c r="J28" i="2"/>
  <c r="I28" i="2"/>
  <c r="E28" i="2"/>
  <c r="D9" i="7" s="1"/>
  <c r="D28" i="2"/>
  <c r="H27" i="2"/>
  <c r="H26" i="2"/>
  <c r="H25" i="2"/>
  <c r="H24" i="2"/>
  <c r="H23" i="2"/>
  <c r="H22" i="2"/>
  <c r="H21" i="2"/>
  <c r="C78" i="7"/>
  <c r="E86" i="4"/>
  <c r="E87" i="4" s="1"/>
  <c r="I156" i="5"/>
  <c r="J156" i="5"/>
  <c r="K156" i="5"/>
  <c r="L156" i="5"/>
  <c r="K158" i="5"/>
  <c r="L157" i="5"/>
  <c r="I158" i="5"/>
  <c r="J158" i="5"/>
  <c r="L158" i="5"/>
  <c r="E156" i="5"/>
  <c r="E157" i="5" s="1"/>
  <c r="E158" i="5"/>
  <c r="D158" i="5"/>
  <c r="D156" i="5"/>
  <c r="I176" i="5"/>
  <c r="J176" i="5"/>
  <c r="K176" i="5"/>
  <c r="L176" i="5"/>
  <c r="L177" i="5"/>
  <c r="I178" i="5"/>
  <c r="J178" i="5"/>
  <c r="K178" i="5"/>
  <c r="L178" i="5"/>
  <c r="E178" i="5"/>
  <c r="E176" i="5"/>
  <c r="D178" i="5"/>
  <c r="D176" i="5"/>
  <c r="K61" i="4"/>
  <c r="H17" i="6" s="1"/>
  <c r="L62" i="4"/>
  <c r="I61" i="4"/>
  <c r="J61" i="4"/>
  <c r="L61" i="4"/>
  <c r="I63" i="4"/>
  <c r="J63" i="4"/>
  <c r="G19" i="6" s="1"/>
  <c r="K63" i="4"/>
  <c r="H19" i="6" s="1"/>
  <c r="L63" i="4"/>
  <c r="H63" i="4"/>
  <c r="E63" i="4"/>
  <c r="E61" i="4"/>
  <c r="E62" i="4" s="1"/>
  <c r="D63" i="4"/>
  <c r="D61" i="4"/>
  <c r="L183" i="5"/>
  <c r="K183" i="5"/>
  <c r="J183" i="5"/>
  <c r="I183" i="5"/>
  <c r="E183" i="5"/>
  <c r="D183" i="5"/>
  <c r="L182" i="5"/>
  <c r="H182" i="5"/>
  <c r="L181" i="5"/>
  <c r="K181" i="5"/>
  <c r="J181" i="5"/>
  <c r="I181" i="5"/>
  <c r="E181" i="5"/>
  <c r="E182" i="5" s="1"/>
  <c r="D181" i="5"/>
  <c r="L144" i="5"/>
  <c r="K144" i="5"/>
  <c r="J144" i="5"/>
  <c r="I144" i="5"/>
  <c r="E144" i="5"/>
  <c r="D144" i="5"/>
  <c r="L143" i="5"/>
  <c r="L142" i="5"/>
  <c r="K142" i="5"/>
  <c r="J142" i="5"/>
  <c r="I142" i="5"/>
  <c r="E142" i="5"/>
  <c r="E143" i="5" s="1"/>
  <c r="D142" i="5"/>
  <c r="I129" i="5"/>
  <c r="J129" i="5"/>
  <c r="K129" i="5"/>
  <c r="L129" i="5"/>
  <c r="L130" i="5"/>
  <c r="I131" i="5"/>
  <c r="J131" i="5"/>
  <c r="K131" i="5"/>
  <c r="L131" i="5"/>
  <c r="E131" i="5"/>
  <c r="E129" i="5"/>
  <c r="E130" i="5" s="1"/>
  <c r="D32" i="4"/>
  <c r="D131" i="5"/>
  <c r="D129" i="5"/>
  <c r="L116" i="5"/>
  <c r="K116" i="5"/>
  <c r="J116" i="5"/>
  <c r="I116" i="5"/>
  <c r="E116" i="5"/>
  <c r="D116" i="5"/>
  <c r="L115" i="5"/>
  <c r="L114" i="5"/>
  <c r="K114" i="5"/>
  <c r="J114" i="5"/>
  <c r="I114" i="5"/>
  <c r="E114" i="5"/>
  <c r="D114" i="5"/>
  <c r="L104" i="5"/>
  <c r="K104" i="5"/>
  <c r="J104" i="5"/>
  <c r="I104" i="5"/>
  <c r="E104" i="5"/>
  <c r="D104" i="5"/>
  <c r="L103" i="5"/>
  <c r="L102" i="5"/>
  <c r="K102" i="5"/>
  <c r="J102" i="5"/>
  <c r="I102" i="5"/>
  <c r="E102" i="5"/>
  <c r="E103" i="5" s="1"/>
  <c r="D102" i="5"/>
  <c r="L98" i="5"/>
  <c r="K98" i="5"/>
  <c r="J98" i="5"/>
  <c r="I98" i="5"/>
  <c r="H98" i="5"/>
  <c r="E98" i="5"/>
  <c r="D98" i="5"/>
  <c r="L97" i="5"/>
  <c r="H97" i="5"/>
  <c r="L96" i="5"/>
  <c r="K96" i="5"/>
  <c r="J96" i="5"/>
  <c r="I96" i="5"/>
  <c r="E96" i="5"/>
  <c r="E97" i="5" s="1"/>
  <c r="D96" i="5"/>
  <c r="H89" i="5"/>
  <c r="L90" i="5"/>
  <c r="K90" i="5"/>
  <c r="J90" i="5"/>
  <c r="I90" i="5"/>
  <c r="E90" i="5"/>
  <c r="D90" i="5"/>
  <c r="L89" i="5"/>
  <c r="L88" i="5"/>
  <c r="K88" i="5"/>
  <c r="J88" i="5"/>
  <c r="I88" i="5"/>
  <c r="E88" i="5"/>
  <c r="D88" i="5"/>
  <c r="L77" i="5"/>
  <c r="K77" i="5"/>
  <c r="J77" i="5"/>
  <c r="I77" i="5"/>
  <c r="E77" i="5"/>
  <c r="D77" i="5"/>
  <c r="L76" i="5"/>
  <c r="L75" i="5"/>
  <c r="K75" i="5"/>
  <c r="J75" i="5"/>
  <c r="I75" i="5"/>
  <c r="E75" i="5"/>
  <c r="E76" i="5" s="1"/>
  <c r="D75" i="5"/>
  <c r="L71" i="5"/>
  <c r="K71" i="5"/>
  <c r="J71" i="5"/>
  <c r="I71" i="5"/>
  <c r="H71" i="5"/>
  <c r="E71" i="5"/>
  <c r="D71" i="5"/>
  <c r="L70" i="5"/>
  <c r="L69" i="5"/>
  <c r="K69" i="5"/>
  <c r="J69" i="5"/>
  <c r="I69" i="5"/>
  <c r="E69" i="5"/>
  <c r="E70" i="5" s="1"/>
  <c r="D69" i="5"/>
  <c r="L63" i="5"/>
  <c r="K63" i="5"/>
  <c r="J63" i="5"/>
  <c r="I63" i="5"/>
  <c r="E63" i="5"/>
  <c r="D63" i="5"/>
  <c r="L62" i="5"/>
  <c r="L61" i="5"/>
  <c r="K61" i="5"/>
  <c r="J61" i="5"/>
  <c r="I61" i="5"/>
  <c r="E61" i="5"/>
  <c r="D61" i="5"/>
  <c r="L52" i="5"/>
  <c r="K52" i="5"/>
  <c r="J52" i="5"/>
  <c r="I52" i="5"/>
  <c r="H52" i="5"/>
  <c r="E52" i="5"/>
  <c r="D52" i="5"/>
  <c r="L51" i="5"/>
  <c r="L50" i="5"/>
  <c r="K50" i="5"/>
  <c r="J50" i="5"/>
  <c r="I50" i="5"/>
  <c r="E50" i="5"/>
  <c r="E51" i="5" s="1"/>
  <c r="D50" i="5"/>
  <c r="L44" i="5"/>
  <c r="K44" i="5"/>
  <c r="J44" i="5"/>
  <c r="I44" i="5"/>
  <c r="E44" i="5"/>
  <c r="D44" i="5"/>
  <c r="L43" i="5"/>
  <c r="L42" i="5"/>
  <c r="K42" i="5"/>
  <c r="J42" i="5"/>
  <c r="I42" i="5"/>
  <c r="E42" i="5"/>
  <c r="E43" i="5" s="1"/>
  <c r="D42" i="5"/>
  <c r="L39" i="5"/>
  <c r="K39" i="5"/>
  <c r="J39" i="5"/>
  <c r="I39" i="5"/>
  <c r="H39" i="5"/>
  <c r="E39" i="5"/>
  <c r="D39" i="5"/>
  <c r="L38" i="5"/>
  <c r="L37" i="5"/>
  <c r="K37" i="5"/>
  <c r="J37" i="5"/>
  <c r="I37" i="5"/>
  <c r="E37" i="5"/>
  <c r="E38" i="5" s="1"/>
  <c r="D37" i="5"/>
  <c r="L31" i="5"/>
  <c r="K31" i="5"/>
  <c r="J31" i="5"/>
  <c r="I31" i="5"/>
  <c r="E31" i="5"/>
  <c r="D31" i="5"/>
  <c r="L30" i="5"/>
  <c r="L29" i="5"/>
  <c r="K29" i="5"/>
  <c r="J29" i="5"/>
  <c r="I29" i="5"/>
  <c r="E29" i="5"/>
  <c r="E30" i="5" s="1"/>
  <c r="D29" i="5"/>
  <c r="L25" i="5"/>
  <c r="K25" i="5"/>
  <c r="J25" i="5"/>
  <c r="I25" i="5"/>
  <c r="E25" i="5"/>
  <c r="D25" i="5"/>
  <c r="L24" i="5"/>
  <c r="L23" i="5"/>
  <c r="K23" i="5"/>
  <c r="J23" i="5"/>
  <c r="I23" i="5"/>
  <c r="E23" i="5"/>
  <c r="D23" i="5"/>
  <c r="H10" i="6"/>
  <c r="H29" i="4"/>
  <c r="H27" i="4"/>
  <c r="H26" i="4"/>
  <c r="H25" i="4"/>
  <c r="H24" i="4"/>
  <c r="H23" i="4"/>
  <c r="H22" i="4"/>
  <c r="I88" i="4"/>
  <c r="J88" i="4"/>
  <c r="G23" i="6" s="1"/>
  <c r="K88" i="4"/>
  <c r="H23" i="6" s="1"/>
  <c r="L88" i="4"/>
  <c r="L87" i="4"/>
  <c r="J86" i="4"/>
  <c r="K86" i="4"/>
  <c r="H21" i="6" s="1"/>
  <c r="L86" i="4"/>
  <c r="I86" i="4"/>
  <c r="E88" i="4"/>
  <c r="D88" i="4"/>
  <c r="D86" i="4"/>
  <c r="L93" i="4"/>
  <c r="K93" i="4"/>
  <c r="H27" i="6" s="1"/>
  <c r="J93" i="4"/>
  <c r="G27" i="6" s="1"/>
  <c r="I93" i="4"/>
  <c r="E93" i="4"/>
  <c r="D93" i="4"/>
  <c r="L92" i="4"/>
  <c r="H26" i="6"/>
  <c r="H92" i="4"/>
  <c r="L91" i="4"/>
  <c r="K91" i="4"/>
  <c r="H25" i="6" s="1"/>
  <c r="J91" i="4"/>
  <c r="I91" i="4"/>
  <c r="E91" i="4"/>
  <c r="E92" i="4" s="1"/>
  <c r="D91" i="4"/>
  <c r="L101" i="4"/>
  <c r="K101" i="4"/>
  <c r="H31" i="6" s="1"/>
  <c r="J101" i="4"/>
  <c r="G31" i="6" s="1"/>
  <c r="I101" i="4"/>
  <c r="H101" i="4"/>
  <c r="E101" i="4"/>
  <c r="D101" i="4"/>
  <c r="L100" i="4"/>
  <c r="H30" i="6"/>
  <c r="L99" i="4"/>
  <c r="K99" i="4"/>
  <c r="H29" i="6" s="1"/>
  <c r="J99" i="4"/>
  <c r="I99" i="4"/>
  <c r="E99" i="4"/>
  <c r="E100" i="4" s="1"/>
  <c r="D99" i="4"/>
  <c r="L38" i="4"/>
  <c r="K38" i="4"/>
  <c r="H15" i="6" s="1"/>
  <c r="J38" i="4"/>
  <c r="G15" i="6" s="1"/>
  <c r="I38" i="4"/>
  <c r="E38" i="4"/>
  <c r="D38" i="4"/>
  <c r="L37" i="4"/>
  <c r="H14" i="6"/>
  <c r="L36" i="4"/>
  <c r="K36" i="4"/>
  <c r="H13" i="6" s="1"/>
  <c r="J36" i="4"/>
  <c r="I36" i="4"/>
  <c r="E36" i="4"/>
  <c r="E37" i="4" s="1"/>
  <c r="D36" i="4"/>
  <c r="I30" i="4"/>
  <c r="J30" i="4"/>
  <c r="K30" i="4"/>
  <c r="H9" i="6" s="1"/>
  <c r="L31" i="4"/>
  <c r="L30" i="4"/>
  <c r="I32" i="4"/>
  <c r="J32" i="4"/>
  <c r="G11" i="6" s="1"/>
  <c r="K32" i="4"/>
  <c r="H11" i="6" s="1"/>
  <c r="L32" i="4"/>
  <c r="E32" i="4"/>
  <c r="E30" i="4"/>
  <c r="E31" i="4" s="1"/>
  <c r="D30" i="4"/>
  <c r="J62" i="5" l="1"/>
  <c r="H62" i="5" s="1"/>
  <c r="J31" i="4"/>
  <c r="C66" i="7"/>
  <c r="C41" i="6"/>
  <c r="D41" i="6" s="1"/>
  <c r="E109" i="2"/>
  <c r="D43" i="7" s="1"/>
  <c r="D42" i="7"/>
  <c r="H10" i="7"/>
  <c r="H43" i="5"/>
  <c r="H22" i="6"/>
  <c r="H30" i="5"/>
  <c r="H18" i="6"/>
  <c r="H6" i="7"/>
  <c r="L184" i="5"/>
  <c r="H18" i="7"/>
  <c r="H23" i="3"/>
  <c r="H24" i="5"/>
  <c r="L105" i="5"/>
  <c r="D73" i="7"/>
  <c r="H91" i="4"/>
  <c r="H36" i="4"/>
  <c r="J132" i="5"/>
  <c r="E184" i="5"/>
  <c r="K184" i="5"/>
  <c r="J184" i="5"/>
  <c r="D184" i="5"/>
  <c r="I184" i="5"/>
  <c r="K78" i="5"/>
  <c r="I53" i="5"/>
  <c r="I79" i="5" s="1"/>
  <c r="L53" i="5"/>
  <c r="L78" i="5"/>
  <c r="E24" i="5"/>
  <c r="E53" i="5"/>
  <c r="K105" i="5"/>
  <c r="E177" i="5"/>
  <c r="K53" i="5"/>
  <c r="I78" i="5"/>
  <c r="E159" i="5"/>
  <c r="J78" i="5"/>
  <c r="I159" i="5"/>
  <c r="J159" i="5"/>
  <c r="E115" i="5"/>
  <c r="E132" i="5"/>
  <c r="K159" i="5"/>
  <c r="I132" i="5"/>
  <c r="L159" i="5"/>
  <c r="E89" i="5"/>
  <c r="E105" i="5"/>
  <c r="K132" i="5"/>
  <c r="J53" i="5"/>
  <c r="I105" i="5"/>
  <c r="L132" i="5"/>
  <c r="E62" i="5"/>
  <c r="E78" i="5"/>
  <c r="J105" i="5"/>
  <c r="E220" i="3"/>
  <c r="E173" i="3"/>
  <c r="J173" i="3"/>
  <c r="I200" i="3"/>
  <c r="I228" i="3" s="1"/>
  <c r="J200" i="3"/>
  <c r="J228" i="3" s="1"/>
  <c r="K200" i="3"/>
  <c r="K228" i="3" s="1"/>
  <c r="L200" i="3"/>
  <c r="L228" i="3" s="1"/>
  <c r="E191" i="3"/>
  <c r="E200" i="3"/>
  <c r="E228" i="3" s="1"/>
  <c r="I173" i="3"/>
  <c r="D173" i="3"/>
  <c r="K173" i="3"/>
  <c r="L173" i="3"/>
  <c r="E136" i="3"/>
  <c r="J126" i="3"/>
  <c r="K126" i="3"/>
  <c r="I126" i="3"/>
  <c r="E95" i="3"/>
  <c r="E126" i="3"/>
  <c r="L126" i="3"/>
  <c r="D126" i="3"/>
  <c r="D84" i="3"/>
  <c r="I84" i="3"/>
  <c r="J84" i="3"/>
  <c r="K84" i="3"/>
  <c r="L84" i="3"/>
  <c r="E63" i="3"/>
  <c r="E84" i="3"/>
  <c r="J54" i="3"/>
  <c r="I54" i="3"/>
  <c r="L54" i="3"/>
  <c r="K54" i="3"/>
  <c r="E23" i="3"/>
  <c r="E54" i="3"/>
  <c r="H107" i="3"/>
  <c r="H143" i="5"/>
  <c r="H221" i="3"/>
  <c r="H198" i="3"/>
  <c r="H116" i="5"/>
  <c r="H181" i="5"/>
  <c r="H25" i="5"/>
  <c r="D48" i="6"/>
  <c r="H128" i="2"/>
  <c r="H192" i="3"/>
  <c r="H199" i="3"/>
  <c r="H102" i="3"/>
  <c r="H190" i="3"/>
  <c r="H148" i="3"/>
  <c r="H220" i="3"/>
  <c r="H70" i="5"/>
  <c r="H103" i="5"/>
  <c r="H37" i="5"/>
  <c r="H114" i="5"/>
  <c r="H104" i="5"/>
  <c r="H165" i="3"/>
  <c r="H166" i="3"/>
  <c r="H219" i="3"/>
  <c r="H227" i="3" s="1"/>
  <c r="H144" i="5"/>
  <c r="H61" i="5"/>
  <c r="H77" i="5"/>
  <c r="H69" i="5"/>
  <c r="H102" i="5"/>
  <c r="H50" i="5"/>
  <c r="H63" i="5"/>
  <c r="H88" i="5"/>
  <c r="H129" i="5"/>
  <c r="H156" i="5"/>
  <c r="H131" i="5"/>
  <c r="H183" i="5"/>
  <c r="H44" i="5"/>
  <c r="H76" i="5"/>
  <c r="H42" i="5"/>
  <c r="H130" i="5"/>
  <c r="H75" i="5"/>
  <c r="D159" i="5"/>
  <c r="H164" i="3"/>
  <c r="H123" i="3"/>
  <c r="H182" i="3"/>
  <c r="H197" i="3"/>
  <c r="H149" i="3"/>
  <c r="H191" i="3"/>
  <c r="H184" i="3"/>
  <c r="H94" i="3"/>
  <c r="H147" i="3"/>
  <c r="H96" i="3"/>
  <c r="H135" i="3"/>
  <c r="H125" i="3"/>
  <c r="H76" i="3"/>
  <c r="H64" i="3"/>
  <c r="H109" i="3"/>
  <c r="H137" i="3"/>
  <c r="H28" i="3"/>
  <c r="H108" i="3"/>
  <c r="H103" i="3"/>
  <c r="H77" i="3"/>
  <c r="H44" i="3"/>
  <c r="H75" i="3"/>
  <c r="H36" i="3"/>
  <c r="H22" i="3"/>
  <c r="H30" i="3"/>
  <c r="H52" i="3"/>
  <c r="H62" i="3"/>
  <c r="H71" i="3"/>
  <c r="H45" i="3"/>
  <c r="H51" i="3"/>
  <c r="H70" i="3"/>
  <c r="H24" i="3"/>
  <c r="H43" i="3"/>
  <c r="H108" i="2"/>
  <c r="E42" i="7" s="1"/>
  <c r="H77" i="2"/>
  <c r="D21" i="7"/>
  <c r="H158" i="5"/>
  <c r="H142" i="5"/>
  <c r="D132" i="5"/>
  <c r="H90" i="5"/>
  <c r="H31" i="5"/>
  <c r="H23" i="5"/>
  <c r="H6" i="6"/>
  <c r="D9" i="6"/>
  <c r="G26" i="6"/>
  <c r="D13" i="7"/>
  <c r="E129" i="2"/>
  <c r="D55" i="7" s="1"/>
  <c r="H129" i="2"/>
  <c r="H36" i="2"/>
  <c r="D17" i="7"/>
  <c r="H34" i="2"/>
  <c r="E29" i="2"/>
  <c r="D10" i="7" s="1"/>
  <c r="H59" i="2"/>
  <c r="H30" i="2"/>
  <c r="H28" i="2"/>
  <c r="H176" i="5"/>
  <c r="H177" i="5"/>
  <c r="H178" i="5"/>
  <c r="H96" i="5"/>
  <c r="H29" i="5"/>
  <c r="H99" i="4"/>
  <c r="H93" i="4"/>
  <c r="H38" i="4"/>
  <c r="H86" i="4"/>
  <c r="L174" i="3" l="1"/>
  <c r="E174" i="3"/>
  <c r="K85" i="3"/>
  <c r="L85" i="3"/>
  <c r="J174" i="3"/>
  <c r="J133" i="5"/>
  <c r="L79" i="5"/>
  <c r="K185" i="5"/>
  <c r="D185" i="5"/>
  <c r="J185" i="5"/>
  <c r="I185" i="5"/>
  <c r="L185" i="5"/>
  <c r="E79" i="5"/>
  <c r="L133" i="5"/>
  <c r="D6" i="7"/>
  <c r="C65" i="7" s="1"/>
  <c r="D65" i="7" s="1"/>
  <c r="D174" i="3"/>
  <c r="I85" i="3"/>
  <c r="J85" i="3"/>
  <c r="K174" i="3"/>
  <c r="I133" i="5"/>
  <c r="E185" i="5"/>
  <c r="H38" i="5"/>
  <c r="H157" i="5"/>
  <c r="E133" i="5"/>
  <c r="K133" i="5"/>
  <c r="K79" i="5"/>
  <c r="J79" i="5"/>
  <c r="H51" i="5"/>
  <c r="I174" i="3"/>
  <c r="H29" i="3"/>
  <c r="H35" i="2"/>
  <c r="H37" i="3"/>
  <c r="H60" i="2"/>
  <c r="E85" i="3"/>
  <c r="H184" i="5"/>
  <c r="H159" i="5"/>
  <c r="H53" i="5"/>
  <c r="H105" i="5"/>
  <c r="H132" i="5"/>
  <c r="H78" i="5"/>
  <c r="H200" i="3"/>
  <c r="H228" i="3" s="1"/>
  <c r="H173" i="3"/>
  <c r="H126" i="3"/>
  <c r="H84" i="3"/>
  <c r="H54" i="3"/>
  <c r="H85" i="3" s="1"/>
  <c r="H29" i="2"/>
  <c r="D71" i="7"/>
  <c r="D46" i="6"/>
  <c r="D45" i="6"/>
  <c r="C54" i="6"/>
  <c r="C70" i="7"/>
  <c r="D70" i="7" s="1"/>
  <c r="D66" i="7"/>
  <c r="F30" i="6"/>
  <c r="I30" i="6"/>
  <c r="D29" i="6"/>
  <c r="D30" i="6"/>
  <c r="D31" i="6"/>
  <c r="F26" i="6"/>
  <c r="E26" i="6"/>
  <c r="D25" i="6"/>
  <c r="D26" i="6"/>
  <c r="D27" i="6"/>
  <c r="F22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H73" i="4"/>
  <c r="H70" i="4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F55" i="7"/>
  <c r="F22" i="7"/>
  <c r="F18" i="7"/>
  <c r="F14" i="7"/>
  <c r="F10" i="7"/>
  <c r="F13" i="7"/>
  <c r="G13" i="7"/>
  <c r="I13" i="7"/>
  <c r="C13" i="7"/>
  <c r="C64" i="7" s="1"/>
  <c r="D64" i="7" s="1"/>
  <c r="H70" i="2"/>
  <c r="H69" i="2"/>
  <c r="H68" i="2"/>
  <c r="H64" i="2"/>
  <c r="I55" i="7"/>
  <c r="G55" i="7"/>
  <c r="F56" i="7"/>
  <c r="G56" i="7"/>
  <c r="I56" i="7"/>
  <c r="E56" i="7"/>
  <c r="C56" i="7"/>
  <c r="I22" i="7"/>
  <c r="F23" i="7"/>
  <c r="G23" i="7"/>
  <c r="I23" i="7"/>
  <c r="C23" i="7"/>
  <c r="I18" i="7"/>
  <c r="F19" i="7"/>
  <c r="G19" i="7"/>
  <c r="I19" i="7"/>
  <c r="E19" i="7"/>
  <c r="C19" i="7"/>
  <c r="I14" i="7"/>
  <c r="F15" i="7"/>
  <c r="G15" i="7"/>
  <c r="I15" i="7"/>
  <c r="E15" i="7"/>
  <c r="C14" i="7"/>
  <c r="I10" i="7"/>
  <c r="G10" i="7"/>
  <c r="F11" i="7"/>
  <c r="G11" i="7"/>
  <c r="I11" i="7"/>
  <c r="H185" i="5" l="1"/>
  <c r="G14" i="7"/>
  <c r="H133" i="5"/>
  <c r="H79" i="5"/>
  <c r="G18" i="7"/>
  <c r="H174" i="3"/>
  <c r="H61" i="4"/>
  <c r="D68" i="7"/>
  <c r="D6" i="6"/>
  <c r="C40" i="6" s="1"/>
  <c r="D40" i="6" s="1"/>
  <c r="E55" i="7"/>
  <c r="E18" i="7"/>
  <c r="E14" i="7"/>
  <c r="E10" i="7"/>
  <c r="C27" i="6"/>
  <c r="H62" i="4" l="1"/>
  <c r="E18" i="6" s="1"/>
  <c r="G18" i="6"/>
  <c r="C21" i="6"/>
  <c r="H90" i="4"/>
  <c r="H75" i="4"/>
  <c r="H76" i="4"/>
  <c r="H65" i="4"/>
  <c r="H21" i="4"/>
  <c r="C30" i="6"/>
  <c r="I29" i="6"/>
  <c r="G29" i="6"/>
  <c r="F29" i="6"/>
  <c r="C29" i="6"/>
  <c r="H98" i="4"/>
  <c r="H96" i="4"/>
  <c r="H97" i="4"/>
  <c r="H95" i="4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H35" i="4"/>
  <c r="H34" i="4"/>
  <c r="C11" i="6"/>
  <c r="C10" i="6"/>
  <c r="I9" i="6"/>
  <c r="G9" i="6"/>
  <c r="F9" i="6"/>
  <c r="C9" i="6"/>
  <c r="H28" i="4"/>
  <c r="C55" i="7"/>
  <c r="C15" i="7"/>
  <c r="C22" i="7"/>
  <c r="G14" i="6" l="1"/>
  <c r="G10" i="6"/>
  <c r="H30" i="4"/>
  <c r="E9" i="6" s="1"/>
  <c r="G30" i="6"/>
  <c r="H88" i="4"/>
  <c r="E23" i="6" s="1"/>
  <c r="H32" i="4"/>
  <c r="E11" i="6" s="1"/>
  <c r="C17" i="6"/>
  <c r="C6" i="6" s="1"/>
  <c r="C42" i="6"/>
  <c r="D42" i="6" s="1"/>
  <c r="F6" i="6"/>
  <c r="G6" i="6"/>
  <c r="I6" i="6"/>
  <c r="E13" i="6"/>
  <c r="D105" i="5"/>
  <c r="D133" i="5" s="1"/>
  <c r="D78" i="5"/>
  <c r="D53" i="5"/>
  <c r="E25" i="6"/>
  <c r="E29" i="6"/>
  <c r="E17" i="6"/>
  <c r="E21" i="6"/>
  <c r="D54" i="3"/>
  <c r="D85" i="3" s="1"/>
  <c r="D200" i="3"/>
  <c r="D228" i="3" s="1"/>
  <c r="D79" i="5" l="1"/>
  <c r="H37" i="4"/>
  <c r="E14" i="6" s="1"/>
  <c r="G22" i="6"/>
  <c r="H31" i="4"/>
  <c r="E10" i="6" s="1"/>
  <c r="H87" i="4"/>
  <c r="E22" i="6" s="1"/>
  <c r="H100" i="4"/>
  <c r="E30" i="6" s="1"/>
  <c r="D38" i="6"/>
  <c r="E6" i="6"/>
  <c r="H107" i="2" l="1"/>
  <c r="I54" i="7"/>
  <c r="G54" i="7"/>
  <c r="F54" i="7"/>
  <c r="C54" i="7"/>
  <c r="I21" i="7"/>
  <c r="G21" i="7"/>
  <c r="F21" i="7"/>
  <c r="C21" i="7"/>
  <c r="C18" i="7"/>
  <c r="I17" i="7"/>
  <c r="G17" i="7"/>
  <c r="F17" i="7"/>
  <c r="C10" i="7"/>
  <c r="I9" i="7"/>
  <c r="G9" i="7"/>
  <c r="F9" i="7"/>
  <c r="C9" i="7"/>
  <c r="G6" i="7" l="1"/>
  <c r="I6" i="7"/>
  <c r="F6" i="7"/>
  <c r="H79" i="2"/>
  <c r="E23" i="7" s="1"/>
  <c r="H110" i="2"/>
  <c r="E44" i="7" s="1"/>
  <c r="G43" i="7"/>
  <c r="C11" i="7"/>
  <c r="C17" i="7"/>
  <c r="C6" i="7" s="1"/>
  <c r="E13" i="7"/>
  <c r="E11" i="7"/>
  <c r="E21" i="7"/>
  <c r="E9" i="7"/>
  <c r="E54" i="7"/>
  <c r="E17" i="7"/>
  <c r="E6" i="7" l="1"/>
  <c r="C67" i="7"/>
  <c r="D67" i="7" s="1"/>
  <c r="H78" i="2"/>
  <c r="E22" i="7" s="1"/>
  <c r="G22" i="7"/>
  <c r="H109" i="2"/>
  <c r="E43" i="7" s="1"/>
  <c r="D6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<sst xmlns="http://schemas.openxmlformats.org/spreadsheetml/2006/main" count="1909" uniqueCount="193">
  <si>
    <t>PLAN STUDIÓW</t>
  </si>
  <si>
    <t>Rok studiów: 1, semestr: 1</t>
  </si>
  <si>
    <t>ogółem zajęcia dydaktyczne</t>
  </si>
  <si>
    <t>wykład</t>
  </si>
  <si>
    <t>ćwiczenia</t>
  </si>
  <si>
    <t>Ergonomia</t>
  </si>
  <si>
    <t>Etykieta</t>
  </si>
  <si>
    <t>Technologie informacyjne</t>
  </si>
  <si>
    <t>Matematyka elementarna</t>
  </si>
  <si>
    <t>Przedsiębiorczość</t>
  </si>
  <si>
    <t>Elementy statystyki opisowej</t>
  </si>
  <si>
    <t>Rok studiów: 1, semestr: 2</t>
  </si>
  <si>
    <t>Język obcy 1</t>
  </si>
  <si>
    <t xml:space="preserve">Podstawy matematyki bankowej </t>
  </si>
  <si>
    <t>Przedmiot do wyboru 1</t>
  </si>
  <si>
    <t>Matematyka dyskretna</t>
  </si>
  <si>
    <t>Programowanie arkuszy kalkulacyjnych</t>
  </si>
  <si>
    <t>Rok studiów: 2, semestr: 3</t>
  </si>
  <si>
    <t>Język obcy 2</t>
  </si>
  <si>
    <t>Analiza matematyczna 2</t>
  </si>
  <si>
    <t>Przedmiot do wyboru 2</t>
  </si>
  <si>
    <t>Wprowadzenie do badań operacyjnych</t>
  </si>
  <si>
    <t>Matematyczne aspekty analizy danych</t>
  </si>
  <si>
    <t>Rok studiów: 2, semestr: 4</t>
  </si>
  <si>
    <t>Język obcy 3</t>
  </si>
  <si>
    <t>Wychowanie fizyczne 2</t>
  </si>
  <si>
    <t>Analiza portfelowa</t>
  </si>
  <si>
    <t>Wprowadzenie do pakietów statystycznych</t>
  </si>
  <si>
    <t>Rok studiów: 3, semestr: 5</t>
  </si>
  <si>
    <t>Język obcy 4</t>
  </si>
  <si>
    <t>Statystyka w analizie danych</t>
  </si>
  <si>
    <t>Modelowanie deterministyczne</t>
  </si>
  <si>
    <t>Rok studiów: 3, semestr: 6</t>
  </si>
  <si>
    <t>Modelowanie matematyczne w finansach</t>
  </si>
  <si>
    <t>Praktyka zawodowa</t>
  </si>
  <si>
    <t>Ochrona  własności intelektualnej</t>
  </si>
  <si>
    <t>Psychologia ogólna</t>
  </si>
  <si>
    <t>Pedagogika ogólna</t>
  </si>
  <si>
    <t>Podstawy dydaktyki</t>
  </si>
  <si>
    <t>Wychowanie fizyczne 1</t>
  </si>
  <si>
    <t>Analiza matematyczna 3</t>
  </si>
  <si>
    <t>Rachunek prawdopodobieństwa i statystyka</t>
  </si>
  <si>
    <t>Równania różniczkowe</t>
  </si>
  <si>
    <t>Fizyka</t>
  </si>
  <si>
    <t>Etyka pracy nauczyciela</t>
  </si>
  <si>
    <t>Emisja głosu</t>
  </si>
  <si>
    <t>Wstęp do informatyki</t>
  </si>
  <si>
    <t xml:space="preserve">Wstęp do logiki i teorii mnogości </t>
  </si>
  <si>
    <t>Analiza matematyczna 1</t>
  </si>
  <si>
    <t>Algebra liniowa 1</t>
  </si>
  <si>
    <t>Narzędzia informatyczne w matematyce</t>
  </si>
  <si>
    <t>Algebra liniowa 2</t>
  </si>
  <si>
    <t>Geometria analityczna</t>
  </si>
  <si>
    <t>Algebra</t>
  </si>
  <si>
    <t>Programowanie wizualne</t>
  </si>
  <si>
    <t>Wprowadzenie do analizy zespolonej</t>
  </si>
  <si>
    <t>Wprowadzenie do analizy funkcjonalnej</t>
  </si>
  <si>
    <t>Przedmiot do wyboru 3</t>
  </si>
  <si>
    <t>Projekt dyplomowy 1</t>
  </si>
  <si>
    <t>Projekt dyplomowy 2</t>
  </si>
  <si>
    <t>Projekt dyplomowy 3</t>
  </si>
  <si>
    <t>Dydaktyka informatyki I</t>
  </si>
  <si>
    <t>Introduction to game theory</t>
  </si>
  <si>
    <t>Wprowadzenie do programowania obiektowego</t>
  </si>
  <si>
    <t>Modelowanie matematyczne w ubezpieczeniach</t>
  </si>
  <si>
    <t>Pakiety matematyczne</t>
  </si>
  <si>
    <t>Dydaktyka matematyki I.1</t>
  </si>
  <si>
    <t>Dydaktyka matematyki I.2</t>
  </si>
  <si>
    <t>Wprowadzenie do metod numerycznych</t>
  </si>
  <si>
    <t>Psychologia</t>
  </si>
  <si>
    <t>Pedagogika</t>
  </si>
  <si>
    <t>Matematyka szkolna I</t>
  </si>
  <si>
    <t>Informatyka szkolna I</t>
  </si>
  <si>
    <t>Geometria elementarna</t>
  </si>
  <si>
    <t>Rachunek prawdopodobieństwa i jego zastosowania</t>
  </si>
  <si>
    <t>Praktyka psychologiczno-pedagogiczna I</t>
  </si>
  <si>
    <t>Wprowadzenie do geometrii różniczkowej</t>
  </si>
  <si>
    <t>Wprowadzenie do równań różniczkowych cząstkowych</t>
  </si>
  <si>
    <t>Zastosowania komputerów w dydaktyce</t>
  </si>
  <si>
    <t>Programowanie</t>
  </si>
  <si>
    <t>Wprowadzenie do topologii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</si>
  <si>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</si>
  <si>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</si>
  <si>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</si>
  <si>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</si>
  <si>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</si>
  <si>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</si>
  <si>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</si>
  <si>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</si>
  <si>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Grupa treści</t>
  </si>
  <si>
    <t>I - WYMAGANIA OGÓLNE</t>
  </si>
  <si>
    <t>f</t>
  </si>
  <si>
    <t>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</si>
  <si>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</si>
  <si>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</si>
  <si>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</si>
  <si>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</si>
  <si>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</si>
  <si>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III - KIERUNKOWYCH</t>
  </si>
  <si>
    <t>IV - ZWIĄZANYCH Z ZAKRESEM KSZTAŁCENIA</t>
  </si>
  <si>
    <t>V - PRAKTYKA</t>
  </si>
  <si>
    <t>VI - INNE</t>
  </si>
  <si>
    <t>Praca z uczniem zdolnym I</t>
  </si>
  <si>
    <t>3a</t>
  </si>
  <si>
    <t>3b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</si>
  <si>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</si>
  <si>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</si>
  <si>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</si>
  <si>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</si>
  <si>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</si>
  <si>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</si>
  <si>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</si>
  <si>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</si>
  <si>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</si>
  <si>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</si>
  <si>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</si>
  <si>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</si>
  <si>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</si>
  <si>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</si>
  <si>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zajęcia z języka obcego</t>
  </si>
  <si>
    <t>przedmioty z dziedziny nauk humanistycznych lub nauk społecznych</t>
  </si>
  <si>
    <t>zajęcia kształtujące umiejętności praktyczne (dotyczy profilu praktycznego)</t>
  </si>
  <si>
    <t>-</t>
  </si>
  <si>
    <t>zajęcia związane z prowadzoną w uczelni działalnością naukową w dyscyplinie/ach, do których przyporządkowano kierunek studiów (dotyczy profilu ogólnoakademickiego)</t>
  </si>
  <si>
    <t>Procentowy udział pkt ECTS dla każdej z dyscyplin naukowych w łącznej liczbie punktów ECTS</t>
  </si>
  <si>
    <t>Matematyka</t>
  </si>
  <si>
    <t>Ogółem:</t>
  </si>
  <si>
    <t>Informatyka</t>
  </si>
  <si>
    <t>inne</t>
  </si>
  <si>
    <t>Przedmiot z zakresu nauk humanistycznych lub z zakresu nauk społecznych 1</t>
  </si>
  <si>
    <t>Przedmiot z zakresu nauk humanistycznych lub z zakresu nauk społecznych 2</t>
  </si>
  <si>
    <t>zal. z oc.</t>
  </si>
  <si>
    <t>egz.</t>
  </si>
  <si>
    <t>zal.</t>
  </si>
  <si>
    <t>Lista przedmiotów do wyboru</t>
  </si>
  <si>
    <t>Język obcy 1, 2, 3, 4</t>
  </si>
  <si>
    <t>Język angielski</t>
  </si>
  <si>
    <t>Język niemiecki</t>
  </si>
  <si>
    <t>Język rosyjski</t>
  </si>
  <si>
    <t>Język hiszpański</t>
  </si>
  <si>
    <t>Przedmiot z zakresu nauk humanistycznych lub z zakresu nauk społecznych 1, 2</t>
  </si>
  <si>
    <t>Etyka</t>
  </si>
  <si>
    <t>Filozofia</t>
  </si>
  <si>
    <t>Praktyczna filozofia przyrody</t>
  </si>
  <si>
    <t>6a</t>
  </si>
  <si>
    <t>6b</t>
  </si>
  <si>
    <t>IV.BN - związanych z przygotowaniem psychologiczno-pedagogicznym</t>
  </si>
  <si>
    <t>IV.CN - związanych z podstawami dydaktyki i emisji głosu</t>
  </si>
  <si>
    <t>V.BN - związanych z przygotowaniem psychologiczno-pedagogicznym</t>
  </si>
  <si>
    <t>IV.DN - związanych z przygotowaniem dydaktycznym do nauczania pierwszego przedmiotu</t>
  </si>
  <si>
    <t>IV.EN - związanych z przygotowaniem dydaktycznym do nauczania drugiego przedmiotu</t>
  </si>
  <si>
    <t>V.DN - związanych z przygotowaniem dydaktycznym do nauczania pierwszego przedmiotu</t>
  </si>
  <si>
    <t>V.EN - związanych z przygotowaniem dydaktycznym do nauczania drugiego przedmiotu</t>
  </si>
  <si>
    <t>Liczba punktów ECTS/godz. dyd. w semestrze 1</t>
  </si>
  <si>
    <t>Liczba punktów ECTS/godz. dyd. w semestrze 2</t>
  </si>
  <si>
    <t>Liczba punktów ECTS/godz. dyd. na I roku studiów</t>
  </si>
  <si>
    <t>Liczba punktów ECTS/godz. dyd. w semestrze 3</t>
  </si>
  <si>
    <t>Liczba punktów ECTS/godz. dyd. w semestrze 4</t>
  </si>
  <si>
    <t>Liczba punktów ECTS/godz. dyd. na II roku studiów</t>
  </si>
  <si>
    <t>Liczba punktów ECTS/godz. dyd. w semestrze 5</t>
  </si>
  <si>
    <t>Liczba punktów ECTS/godz. dyd. w semestrze 6</t>
  </si>
  <si>
    <t>Liczba punktów ECTS/godz. dyd. na III roku studiów</t>
  </si>
  <si>
    <t>14a</t>
  </si>
  <si>
    <t>14b</t>
  </si>
  <si>
    <t>Praktyka przedmiotowo-metodyczna (pedagogiczna ciągła z matematyki I)</t>
  </si>
  <si>
    <t>Praktyka przedmiotowo-metodyczna (pedagogiczna hospitacyjno-uczestnicząca z matematyki I)</t>
  </si>
  <si>
    <t>Praktyka przedmiotowo-metodyczna (pedagogiczna ciągła z informatyki I)</t>
  </si>
  <si>
    <t>Praktyka przedmiotowo-metodyczna (pedagogiczna hospitacyjno-uczestnicząca z informatyki I)</t>
  </si>
  <si>
    <t>Praktyka</t>
  </si>
  <si>
    <t>Metody matematyczne w zastosowaniach 2</t>
  </si>
  <si>
    <t>Metody matematyczne w zastosowaniach 1</t>
  </si>
  <si>
    <t>Modele matematyczne w naukach stosowanych</t>
  </si>
  <si>
    <t>Mathematical models in applied sciences</t>
  </si>
  <si>
    <t>zajęcia z wykorzystaniem metod i technik kształcenia na odległość</t>
  </si>
  <si>
    <t>13a</t>
  </si>
  <si>
    <t>13b</t>
  </si>
  <si>
    <r>
      <t xml:space="preserve">Obowiązuje od cyklu: </t>
    </r>
    <r>
      <rPr>
        <sz val="11"/>
        <rFont val="Calibri"/>
        <family val="2"/>
        <charset val="238"/>
        <scheme val="minor"/>
      </rPr>
      <t>2024 Z</t>
    </r>
  </si>
  <si>
    <r>
      <t>Poziom studiów:</t>
    </r>
    <r>
      <rPr>
        <sz val="11"/>
        <rFont val="Calibri"/>
        <family val="2"/>
        <charset val="238"/>
        <scheme val="minor"/>
      </rPr>
      <t xml:space="preserve"> studia pierwszego stopnia - licencjackie</t>
    </r>
  </si>
  <si>
    <r>
      <t xml:space="preserve">Profil kształcenia: </t>
    </r>
    <r>
      <rPr>
        <sz val="11"/>
        <rFont val="Calibri"/>
        <family val="2"/>
        <charset val="238"/>
        <scheme val="minor"/>
      </rPr>
      <t>ogólnoakademicki</t>
    </r>
  </si>
  <si>
    <r>
      <t xml:space="preserve">Forma studiów: </t>
    </r>
    <r>
      <rPr>
        <sz val="11"/>
        <rFont val="Calibri"/>
        <family val="2"/>
        <charset val="238"/>
        <scheme val="minor"/>
      </rPr>
      <t>stacjonarne</t>
    </r>
  </si>
  <si>
    <r>
      <t xml:space="preserve">Liczba semestrów: </t>
    </r>
    <r>
      <rPr>
        <sz val="11"/>
        <rFont val="Calibri"/>
        <family val="2"/>
        <charset val="238"/>
        <scheme val="minor"/>
      </rPr>
      <t>6</t>
    </r>
  </si>
  <si>
    <r>
      <t xml:space="preserve">Dziedzina/y nauki/dyscyplina/y naukowa/e lub artystyczna/e: </t>
    </r>
    <r>
      <rPr>
        <sz val="11"/>
        <rFont val="Calibri"/>
        <family val="2"/>
        <charset val="238"/>
        <scheme val="minor"/>
      </rPr>
      <t>dziedzina nauk ścisłych i przyrodniczych / dyscypliny naukowe matematyka; informatyka</t>
    </r>
  </si>
  <si>
    <t>W ZAKRESIE: NAUCZANIE MATEMATYKI I INFORMATYKI</t>
  </si>
  <si>
    <t>KIERUNKU MATEMATYKA</t>
  </si>
  <si>
    <t>W ZAKRESIE: MATEMATYKA STOSOWANA I ANALIZA DANYCH</t>
  </si>
  <si>
    <t>I</t>
  </si>
  <si>
    <t>II</t>
  </si>
  <si>
    <t>III</t>
  </si>
  <si>
    <t>IV</t>
  </si>
  <si>
    <t>V</t>
  </si>
  <si>
    <t>Szkolenie w zakresie bezpieczeństwa i higieny pracy</t>
  </si>
  <si>
    <t>Prawo przedsiębiorców</t>
  </si>
  <si>
    <t>Poprawna polszczyzna w praktyce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</si>
</sst>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vertical="center" wrapText="1"/>
    </xf>
    <xf numFmtId="0" fontId="2" fillId="0" borderId="1" xfId="1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DDB3-8528-4C9E-A484-3E1DB7C1911D}">
  <dimension ref="A1:L239"/>
  <sheetViews>
    <sheetView tabSelected="1" zoomScaleNormal="100" workbookViewId="0">
      <selection activeCell="G8" sqref="G8"/>
    </sheetView>
  </sheetViews>
  <sheetFormatPr defaultRowHeight="14.4" x14ac:dyDescent="0.3"/>
  <cols>
    <col min="1" max="1" width="5.77734375" style="19" customWidth="1"/>
    <col min="2" max="2" width="40.77734375" style="19" customWidth="1"/>
    <col min="3" max="12" width="7.77734375" style="19" customWidth="1"/>
    <col min="13" max="16384" width="8.88671875" style="19"/>
  </cols>
  <sheetData>
    <row r="1" spans="1:12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3">
      <c r="E3" s="16"/>
      <c r="J3" s="16"/>
      <c r="K3" s="16"/>
    </row>
    <row r="4" spans="1:12" x14ac:dyDescent="0.3">
      <c r="E4" s="16"/>
      <c r="J4" s="16"/>
      <c r="K4" s="16"/>
    </row>
    <row r="5" spans="1:12" x14ac:dyDescent="0.3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x14ac:dyDescent="0.3">
      <c r="A6" s="94" t="s">
        <v>183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3">
      <c r="A7" s="94" t="s">
        <v>182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x14ac:dyDescent="0.3">
      <c r="E8" s="16"/>
      <c r="J8" s="16"/>
      <c r="K8" s="16"/>
    </row>
    <row r="9" spans="1:12" x14ac:dyDescent="0.3">
      <c r="A9" s="18" t="s">
        <v>176</v>
      </c>
      <c r="E9" s="16"/>
      <c r="J9" s="16"/>
      <c r="K9" s="16"/>
    </row>
    <row r="10" spans="1:12" x14ac:dyDescent="0.3">
      <c r="A10" s="18" t="s">
        <v>177</v>
      </c>
      <c r="E10" s="16"/>
      <c r="J10" s="16"/>
      <c r="K10" s="16"/>
    </row>
    <row r="11" spans="1:12" x14ac:dyDescent="0.3">
      <c r="A11" s="18" t="s">
        <v>178</v>
      </c>
      <c r="E11" s="16"/>
      <c r="J11" s="16"/>
      <c r="K11" s="16"/>
    </row>
    <row r="12" spans="1:12" x14ac:dyDescent="0.3">
      <c r="A12" s="18" t="s">
        <v>179</v>
      </c>
      <c r="E12" s="16"/>
      <c r="J12" s="16"/>
      <c r="K12" s="16"/>
    </row>
    <row r="13" spans="1:12" x14ac:dyDescent="0.3">
      <c r="A13" s="18" t="s">
        <v>180</v>
      </c>
      <c r="E13" s="16"/>
      <c r="J13" s="16"/>
      <c r="K13" s="16"/>
    </row>
    <row r="14" spans="1:12" x14ac:dyDescent="0.3">
      <c r="A14" s="18" t="s">
        <v>181</v>
      </c>
      <c r="E14" s="16"/>
      <c r="J14" s="16"/>
      <c r="K14" s="16"/>
    </row>
    <row r="16" spans="1:12" x14ac:dyDescent="0.3">
      <c r="A16" s="18" t="s">
        <v>1</v>
      </c>
    </row>
    <row r="17" spans="1:12" ht="72" customHeight="1" x14ac:dyDescent="0.3">
      <c r="A17" s="84" t="s">
        <v>81</v>
      </c>
      <c r="B17" s="84" t="s">
        <v>82</v>
      </c>
      <c r="C17" s="78" t="s">
        <v>83</v>
      </c>
      <c r="D17" s="78" t="s">
        <v>84</v>
      </c>
      <c r="E17" s="80" t="s">
        <v>85</v>
      </c>
      <c r="F17" s="78" t="s">
        <v>86</v>
      </c>
      <c r="G17" s="80" t="s">
        <v>87</v>
      </c>
      <c r="H17" s="86" t="s">
        <v>88</v>
      </c>
      <c r="I17" s="87"/>
      <c r="J17" s="87"/>
      <c r="K17" s="88"/>
      <c r="L17" s="78" t="s">
        <v>168</v>
      </c>
    </row>
    <row r="18" spans="1:12" ht="72" customHeight="1" x14ac:dyDescent="0.3">
      <c r="A18" s="85"/>
      <c r="B18" s="85"/>
      <c r="C18" s="79"/>
      <c r="D18" s="79"/>
      <c r="E18" s="81"/>
      <c r="F18" s="79"/>
      <c r="G18" s="81"/>
      <c r="H18" s="22" t="s">
        <v>2</v>
      </c>
      <c r="I18" s="23" t="s">
        <v>3</v>
      </c>
      <c r="J18" s="23" t="s">
        <v>4</v>
      </c>
      <c r="K18" s="23" t="s">
        <v>128</v>
      </c>
      <c r="L18" s="79"/>
    </row>
    <row r="19" spans="1:12" x14ac:dyDescent="0.3">
      <c r="A19" s="71" t="s">
        <v>89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x14ac:dyDescent="0.3">
      <c r="A20" s="71" t="s">
        <v>90</v>
      </c>
      <c r="B20" s="72"/>
      <c r="C20" s="72"/>
      <c r="D20" s="72"/>
      <c r="E20" s="72"/>
      <c r="F20" s="72"/>
      <c r="G20" s="72"/>
      <c r="H20" s="77"/>
      <c r="I20" s="77"/>
      <c r="J20" s="77"/>
      <c r="K20" s="77"/>
      <c r="L20" s="77"/>
    </row>
    <row r="21" spans="1:12" x14ac:dyDescent="0.3">
      <c r="A21" s="27">
        <v>1</v>
      </c>
      <c r="B21" s="47" t="s">
        <v>7</v>
      </c>
      <c r="C21" s="31">
        <v>1</v>
      </c>
      <c r="D21" s="31">
        <v>2</v>
      </c>
      <c r="E21" s="27">
        <v>2</v>
      </c>
      <c r="F21" s="31" t="s">
        <v>131</v>
      </c>
      <c r="G21" s="27" t="s">
        <v>92</v>
      </c>
      <c r="H21" s="27">
        <f t="shared" ref="H21" si="0">I21+J21</f>
        <v>30</v>
      </c>
      <c r="I21" s="31">
        <v>0</v>
      </c>
      <c r="J21" s="31">
        <v>30</v>
      </c>
      <c r="K21" s="31">
        <v>1</v>
      </c>
      <c r="L21" s="27">
        <v>0</v>
      </c>
    </row>
    <row r="22" spans="1:12" x14ac:dyDescent="0.3">
      <c r="A22" s="92" t="s">
        <v>93</v>
      </c>
      <c r="B22" s="92"/>
      <c r="C22" s="92"/>
      <c r="D22" s="33">
        <f>SUM(D21)</f>
        <v>2</v>
      </c>
      <c r="E22" s="33">
        <f>SUM(E21)</f>
        <v>2</v>
      </c>
      <c r="F22" s="33" t="s">
        <v>94</v>
      </c>
      <c r="G22" s="33" t="s">
        <v>94</v>
      </c>
      <c r="H22" s="33">
        <f>SUM(I22:J22)</f>
        <v>30</v>
      </c>
      <c r="I22" s="33">
        <f t="shared" ref="I22:L22" si="1">SUM(I20:I21)</f>
        <v>0</v>
      </c>
      <c r="J22" s="33">
        <f>SUM(J21)</f>
        <v>30</v>
      </c>
      <c r="K22" s="33">
        <f>SUM(K21)</f>
        <v>1</v>
      </c>
      <c r="L22" s="33">
        <f t="shared" si="1"/>
        <v>0</v>
      </c>
    </row>
    <row r="23" spans="1:12" x14ac:dyDescent="0.3">
      <c r="A23" s="95" t="s">
        <v>95</v>
      </c>
      <c r="B23" s="95"/>
      <c r="C23" s="95"/>
      <c r="D23" s="16" t="s">
        <v>94</v>
      </c>
      <c r="E23" s="27">
        <f>E22</f>
        <v>2</v>
      </c>
      <c r="F23" s="27" t="s">
        <v>94</v>
      </c>
      <c r="G23" s="27" t="s">
        <v>94</v>
      </c>
      <c r="H23" s="34">
        <f t="shared" ref="H23:H24" si="2">SUM(I23:J23)</f>
        <v>30</v>
      </c>
      <c r="I23" s="27">
        <v>0</v>
      </c>
      <c r="J23" s="34">
        <f>SUMPRODUCT(ROUND(IF(IF(J21&gt;0,E21/(J21/H21*D21),0)*J21&gt;J21,J21,IF(J21&gt;0,E21/(J21/H21*D21),0)*J21),0))</f>
        <v>30</v>
      </c>
      <c r="K23" s="34">
        <f>SUMPRODUCT(ROUND(IF(K21&gt;0,E21/D21,0)*K21,0))</f>
        <v>1</v>
      </c>
      <c r="L23" s="27">
        <f t="shared" ref="L23" si="3">SUMIF($E21,"&gt;0",L21)</f>
        <v>0</v>
      </c>
    </row>
    <row r="24" spans="1:12" x14ac:dyDescent="0.3">
      <c r="A24" s="95" t="s">
        <v>96</v>
      </c>
      <c r="B24" s="95"/>
      <c r="C24" s="95"/>
      <c r="D24" s="27">
        <f>SUMIF(G21,"f",D21)</f>
        <v>0</v>
      </c>
      <c r="E24" s="27">
        <f>SUMIF(G21,"f",E21)</f>
        <v>0</v>
      </c>
      <c r="F24" s="27" t="s">
        <v>94</v>
      </c>
      <c r="G24" s="27" t="s">
        <v>94</v>
      </c>
      <c r="H24" s="27">
        <f t="shared" si="2"/>
        <v>0</v>
      </c>
      <c r="I24" s="27">
        <f>SUMIF($G21,"f",I21)</f>
        <v>0</v>
      </c>
      <c r="J24" s="27">
        <f t="shared" ref="J24:L24" si="4">SUMIF($G21,"f",J21)</f>
        <v>0</v>
      </c>
      <c r="K24" s="27">
        <f t="shared" si="4"/>
        <v>0</v>
      </c>
      <c r="L24" s="27">
        <f t="shared" si="4"/>
        <v>0</v>
      </c>
    </row>
    <row r="25" spans="1:12" x14ac:dyDescent="0.3">
      <c r="A25" s="71" t="s">
        <v>97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x14ac:dyDescent="0.3">
      <c r="A26" s="27">
        <v>1</v>
      </c>
      <c r="B26" s="38" t="s">
        <v>8</v>
      </c>
      <c r="C26" s="27">
        <v>1</v>
      </c>
      <c r="D26" s="27">
        <v>3</v>
      </c>
      <c r="E26" s="27">
        <v>1</v>
      </c>
      <c r="F26" s="31" t="s">
        <v>131</v>
      </c>
      <c r="G26" s="27" t="s">
        <v>92</v>
      </c>
      <c r="H26" s="27">
        <f>I26+J26</f>
        <v>45</v>
      </c>
      <c r="I26" s="27">
        <v>0</v>
      </c>
      <c r="J26" s="27">
        <v>45</v>
      </c>
      <c r="K26" s="27">
        <v>2</v>
      </c>
      <c r="L26" s="27">
        <v>0</v>
      </c>
    </row>
    <row r="27" spans="1:12" x14ac:dyDescent="0.3">
      <c r="A27" s="27">
        <v>2</v>
      </c>
      <c r="B27" s="38" t="s">
        <v>9</v>
      </c>
      <c r="C27" s="27">
        <v>1</v>
      </c>
      <c r="D27" s="27">
        <v>1</v>
      </c>
      <c r="E27" s="27">
        <v>0</v>
      </c>
      <c r="F27" s="31" t="s">
        <v>131</v>
      </c>
      <c r="G27" s="27" t="s">
        <v>92</v>
      </c>
      <c r="H27" s="27">
        <f>I27+J27</f>
        <v>15</v>
      </c>
      <c r="I27" s="27">
        <v>15</v>
      </c>
      <c r="J27" s="27">
        <v>0</v>
      </c>
      <c r="K27" s="27">
        <v>2</v>
      </c>
      <c r="L27" s="27">
        <v>0</v>
      </c>
    </row>
    <row r="28" spans="1:12" x14ac:dyDescent="0.3">
      <c r="A28" s="89" t="s">
        <v>93</v>
      </c>
      <c r="B28" s="90"/>
      <c r="C28" s="91"/>
      <c r="D28" s="33">
        <f>SUM(D26:D27)</f>
        <v>4</v>
      </c>
      <c r="E28" s="33">
        <f>SUM(E26:E27)</f>
        <v>1</v>
      </c>
      <c r="F28" s="33" t="s">
        <v>94</v>
      </c>
      <c r="G28" s="33" t="s">
        <v>94</v>
      </c>
      <c r="H28" s="33">
        <f>SUM(I28:J28)</f>
        <v>60</v>
      </c>
      <c r="I28" s="33">
        <f t="shared" ref="I28:L28" si="5">SUM(I26:I27)</f>
        <v>15</v>
      </c>
      <c r="J28" s="33">
        <f t="shared" si="5"/>
        <v>45</v>
      </c>
      <c r="K28" s="33">
        <f t="shared" si="5"/>
        <v>4</v>
      </c>
      <c r="L28" s="33">
        <f t="shared" si="5"/>
        <v>0</v>
      </c>
    </row>
    <row r="29" spans="1:12" x14ac:dyDescent="0.3">
      <c r="A29" s="74" t="s">
        <v>95</v>
      </c>
      <c r="B29" s="75"/>
      <c r="C29" s="76"/>
      <c r="D29" s="16" t="s">
        <v>94</v>
      </c>
      <c r="E29" s="27">
        <f>E28</f>
        <v>1</v>
      </c>
      <c r="F29" s="27" t="s">
        <v>94</v>
      </c>
      <c r="G29" s="27" t="s">
        <v>94</v>
      </c>
      <c r="H29" s="34">
        <f t="shared" ref="H29:H30" si="6">SUM(I29:J29)</f>
        <v>15</v>
      </c>
      <c r="I29" s="27">
        <v>0</v>
      </c>
      <c r="J29" s="34" cm="1">
        <f t="array" ref="J29">SUMPRODUCT(ROUND(IF(IF(J26:J27&gt;0,E26:E27/(J26:J27/H26:H27*D26:D27),0)*J26:J27&gt;J26:J27,J26:J27,IF(J26:J27&gt;0,E26:E27/(J26:J27/H26:H27*D26:D27),0)*J26:J27),0))</f>
        <v>15</v>
      </c>
      <c r="K29" s="34" cm="1">
        <f t="array" ref="K29">SUMPRODUCT(ROUND(IF(K26:K27&gt;0,E26:E27/D26:D27,0)*K26:K27,0))</f>
        <v>1</v>
      </c>
      <c r="L29" s="27">
        <f t="shared" ref="L29" si="7">SUMIF($E26:$E27,"&gt;0",L26:L27)</f>
        <v>0</v>
      </c>
    </row>
    <row r="30" spans="1:12" x14ac:dyDescent="0.3">
      <c r="A30" s="74" t="s">
        <v>96</v>
      </c>
      <c r="B30" s="75"/>
      <c r="C30" s="76"/>
      <c r="D30" s="27">
        <f>SUMIF(G26:G27,"f",D26:D27)</f>
        <v>0</v>
      </c>
      <c r="E30" s="27">
        <f>SUMIF(G26:G27,"f",E26:E27)</f>
        <v>0</v>
      </c>
      <c r="F30" s="27" t="s">
        <v>94</v>
      </c>
      <c r="G30" s="27" t="s">
        <v>94</v>
      </c>
      <c r="H30" s="27">
        <f t="shared" si="6"/>
        <v>0</v>
      </c>
      <c r="I30" s="27">
        <f t="shared" ref="I30:J30" si="8">SUMIF($G26:$G27,"f",I26:I27)</f>
        <v>0</v>
      </c>
      <c r="J30" s="27">
        <f t="shared" si="8"/>
        <v>0</v>
      </c>
      <c r="K30" s="27">
        <f>SUMIF($G26:$G27,"f",K26:K27)</f>
        <v>0</v>
      </c>
      <c r="L30" s="27">
        <f t="shared" ref="L30" si="9">SUMIF($G26:$G27,"f",L26:L27)</f>
        <v>0</v>
      </c>
    </row>
    <row r="31" spans="1:12" x14ac:dyDescent="0.3">
      <c r="A31" s="71" t="s">
        <v>98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  <row r="32" spans="1:12" x14ac:dyDescent="0.3">
      <c r="A32" s="27">
        <v>1</v>
      </c>
      <c r="B32" s="38" t="s">
        <v>49</v>
      </c>
      <c r="C32" s="27">
        <v>1</v>
      </c>
      <c r="D32" s="27">
        <v>4</v>
      </c>
      <c r="E32" s="27">
        <v>1</v>
      </c>
      <c r="F32" s="27" t="s">
        <v>132</v>
      </c>
      <c r="G32" s="31" t="s">
        <v>92</v>
      </c>
      <c r="H32" s="31">
        <f>I32+J32</f>
        <v>60</v>
      </c>
      <c r="I32" s="31">
        <v>30</v>
      </c>
      <c r="J32" s="31">
        <v>30</v>
      </c>
      <c r="K32" s="31">
        <v>4</v>
      </c>
      <c r="L32" s="27">
        <v>0</v>
      </c>
    </row>
    <row r="33" spans="1:12" x14ac:dyDescent="0.3">
      <c r="A33" s="27">
        <v>2</v>
      </c>
      <c r="B33" s="38" t="s">
        <v>48</v>
      </c>
      <c r="C33" s="27">
        <v>1</v>
      </c>
      <c r="D33" s="27">
        <v>5.5</v>
      </c>
      <c r="E33" s="27">
        <v>1.5</v>
      </c>
      <c r="F33" s="27" t="s">
        <v>132</v>
      </c>
      <c r="G33" s="31" t="s">
        <v>92</v>
      </c>
      <c r="H33" s="31">
        <f>I33+J33</f>
        <v>75</v>
      </c>
      <c r="I33" s="31">
        <v>30</v>
      </c>
      <c r="J33" s="31">
        <v>45</v>
      </c>
      <c r="K33" s="31">
        <v>4</v>
      </c>
      <c r="L33" s="27">
        <v>0</v>
      </c>
    </row>
    <row r="34" spans="1:12" x14ac:dyDescent="0.3">
      <c r="A34" s="27">
        <v>3</v>
      </c>
      <c r="B34" s="38" t="s">
        <v>50</v>
      </c>
      <c r="C34" s="27">
        <v>1</v>
      </c>
      <c r="D34" s="31">
        <v>4</v>
      </c>
      <c r="E34" s="27">
        <v>3</v>
      </c>
      <c r="F34" s="31" t="s">
        <v>131</v>
      </c>
      <c r="G34" s="31" t="s">
        <v>92</v>
      </c>
      <c r="H34" s="31">
        <f>I34+J34</f>
        <v>60</v>
      </c>
      <c r="I34" s="31">
        <v>15</v>
      </c>
      <c r="J34" s="27">
        <v>45</v>
      </c>
      <c r="K34" s="27">
        <v>2</v>
      </c>
      <c r="L34" s="27">
        <v>0</v>
      </c>
    </row>
    <row r="35" spans="1:12" x14ac:dyDescent="0.3">
      <c r="A35" s="27">
        <v>4</v>
      </c>
      <c r="B35" s="38" t="s">
        <v>47</v>
      </c>
      <c r="C35" s="27">
        <v>1</v>
      </c>
      <c r="D35" s="27">
        <v>4</v>
      </c>
      <c r="E35" s="27">
        <v>1</v>
      </c>
      <c r="F35" s="27" t="s">
        <v>132</v>
      </c>
      <c r="G35" s="31" t="s">
        <v>92</v>
      </c>
      <c r="H35" s="31">
        <f>I35+J35</f>
        <v>60</v>
      </c>
      <c r="I35" s="31">
        <v>30</v>
      </c>
      <c r="J35" s="31">
        <v>30</v>
      </c>
      <c r="K35" s="31">
        <v>4</v>
      </c>
      <c r="L35" s="27">
        <v>0</v>
      </c>
    </row>
    <row r="36" spans="1:12" x14ac:dyDescent="0.3">
      <c r="A36" s="71" t="s">
        <v>93</v>
      </c>
      <c r="B36" s="72"/>
      <c r="C36" s="73"/>
      <c r="D36" s="33">
        <f>SUM(D32:D35)</f>
        <v>17.5</v>
      </c>
      <c r="E36" s="33">
        <f>SUM(E32:E35)</f>
        <v>6.5</v>
      </c>
      <c r="F36" s="33" t="s">
        <v>94</v>
      </c>
      <c r="G36" s="33" t="s">
        <v>94</v>
      </c>
      <c r="H36" s="33">
        <f>SUM(I36:J36)</f>
        <v>255</v>
      </c>
      <c r="I36" s="33">
        <f>SUM(I32:I35)</f>
        <v>105</v>
      </c>
      <c r="J36" s="33">
        <f>SUM(J32:J35)</f>
        <v>150</v>
      </c>
      <c r="K36" s="33">
        <f>SUM(K32:K35)</f>
        <v>14</v>
      </c>
      <c r="L36" s="33">
        <f t="shared" ref="L36" si="10">SUM(L32:L35)</f>
        <v>0</v>
      </c>
    </row>
    <row r="37" spans="1:12" x14ac:dyDescent="0.3">
      <c r="A37" s="74" t="s">
        <v>95</v>
      </c>
      <c r="B37" s="75"/>
      <c r="C37" s="76"/>
      <c r="D37" s="16" t="s">
        <v>94</v>
      </c>
      <c r="E37" s="27">
        <f>E36</f>
        <v>6.5</v>
      </c>
      <c r="F37" s="27" t="s">
        <v>94</v>
      </c>
      <c r="G37" s="27" t="s">
        <v>94</v>
      </c>
      <c r="H37" s="34">
        <f t="shared" ref="H37" si="11">SUM(I37:J37)</f>
        <v>95</v>
      </c>
      <c r="I37" s="27">
        <v>0</v>
      </c>
      <c r="J37" s="34" cm="1">
        <f t="array" ref="J37">SUMPRODUCT(ROUND(IF(IF(J32:J35&gt;0,E32:E35/(J32:J35/H32:H35*D32:D35),0)*J32:J35&gt;J32:J35,J32:J35,IF(J32:J35&gt;0,E32:E35/(J32:J35/H32:H35*D32:D35),0)*J32:J35),0))</f>
        <v>95</v>
      </c>
      <c r="K37" s="34" cm="1">
        <f t="array" ref="K37">SUMPRODUCT(ROUND(IF(K32:K35&gt;0,E32:E35/D32:D35,0)*K32:K35,0))</f>
        <v>5</v>
      </c>
      <c r="L37" s="27">
        <f>SUMIF($E32:$E35,"&gt;0",L32:L35)</f>
        <v>0</v>
      </c>
    </row>
    <row r="38" spans="1:12" x14ac:dyDescent="0.3">
      <c r="A38" s="74" t="s">
        <v>96</v>
      </c>
      <c r="B38" s="75"/>
      <c r="C38" s="76"/>
      <c r="D38" s="27">
        <f>SUMIF(G32:G35,"f",D32:D35)</f>
        <v>0</v>
      </c>
      <c r="E38" s="27">
        <f>SUMIF(G32:G35,"f",E32:E35)</f>
        <v>0</v>
      </c>
      <c r="F38" s="27" t="s">
        <v>94</v>
      </c>
      <c r="G38" s="27" t="s">
        <v>94</v>
      </c>
      <c r="H38" s="27">
        <f t="shared" ref="H38:J38" si="12">SUMIF($G32:$G35,"f",H32:H35)</f>
        <v>0</v>
      </c>
      <c r="I38" s="27">
        <f t="shared" si="12"/>
        <v>0</v>
      </c>
      <c r="J38" s="27">
        <f t="shared" si="12"/>
        <v>0</v>
      </c>
      <c r="K38" s="27">
        <f>SUMIF($G32:$G35,"f",K32:K35)</f>
        <v>0</v>
      </c>
      <c r="L38" s="27">
        <f>SUMIF($G32:$G35,"f",L32:L35)</f>
        <v>0</v>
      </c>
    </row>
    <row r="39" spans="1:12" x14ac:dyDescent="0.3">
      <c r="A39" s="71" t="s">
        <v>99</v>
      </c>
      <c r="B39" s="72"/>
      <c r="C39" s="72"/>
      <c r="D39" s="72"/>
      <c r="E39" s="72"/>
      <c r="F39" s="72"/>
      <c r="G39" s="72"/>
      <c r="H39" s="72"/>
      <c r="I39" s="77"/>
      <c r="J39" s="77"/>
      <c r="K39" s="77"/>
      <c r="L39" s="72"/>
    </row>
    <row r="40" spans="1:12" x14ac:dyDescent="0.3">
      <c r="A40" s="82" t="s">
        <v>146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3">
      <c r="A41" s="27">
        <v>1</v>
      </c>
      <c r="B41" s="38" t="s">
        <v>37</v>
      </c>
      <c r="C41" s="27">
        <v>1</v>
      </c>
      <c r="D41" s="27">
        <v>2.5</v>
      </c>
      <c r="E41" s="27">
        <v>0.5</v>
      </c>
      <c r="F41" s="31" t="s">
        <v>131</v>
      </c>
      <c r="G41" s="27" t="s">
        <v>92</v>
      </c>
      <c r="H41" s="27">
        <f t="shared" ref="H41:H42" si="13">I41+J41</f>
        <v>45</v>
      </c>
      <c r="I41" s="31">
        <v>30</v>
      </c>
      <c r="J41" s="31">
        <v>15</v>
      </c>
      <c r="K41" s="31">
        <v>2</v>
      </c>
      <c r="L41" s="27">
        <v>0</v>
      </c>
    </row>
    <row r="42" spans="1:12" x14ac:dyDescent="0.3">
      <c r="A42" s="27">
        <v>2</v>
      </c>
      <c r="B42" s="38" t="s">
        <v>36</v>
      </c>
      <c r="C42" s="27">
        <v>1</v>
      </c>
      <c r="D42" s="27">
        <v>2.5</v>
      </c>
      <c r="E42" s="27">
        <v>0.5</v>
      </c>
      <c r="F42" s="31" t="s">
        <v>131</v>
      </c>
      <c r="G42" s="27" t="s">
        <v>92</v>
      </c>
      <c r="H42" s="27">
        <f t="shared" si="13"/>
        <v>45</v>
      </c>
      <c r="I42" s="31">
        <v>30</v>
      </c>
      <c r="J42" s="31">
        <v>15</v>
      </c>
      <c r="K42" s="31">
        <v>2</v>
      </c>
      <c r="L42" s="27">
        <v>0</v>
      </c>
    </row>
    <row r="43" spans="1:12" x14ac:dyDescent="0.3">
      <c r="A43" s="89" t="s">
        <v>93</v>
      </c>
      <c r="B43" s="90"/>
      <c r="C43" s="91"/>
      <c r="D43" s="33">
        <f>SUM(D41:D42)</f>
        <v>5</v>
      </c>
      <c r="E43" s="33">
        <f>SUM(E41:E42)</f>
        <v>1</v>
      </c>
      <c r="F43" s="33" t="s">
        <v>94</v>
      </c>
      <c r="G43" s="33" t="s">
        <v>94</v>
      </c>
      <c r="H43" s="33">
        <f>SUM(I43:J43)</f>
        <v>90</v>
      </c>
      <c r="I43" s="33">
        <f t="shared" ref="I43:L43" si="14">SUM(I41:I42)</f>
        <v>60</v>
      </c>
      <c r="J43" s="33">
        <f t="shared" si="14"/>
        <v>30</v>
      </c>
      <c r="K43" s="33">
        <f t="shared" si="14"/>
        <v>4</v>
      </c>
      <c r="L43" s="33">
        <f t="shared" si="14"/>
        <v>0</v>
      </c>
    </row>
    <row r="44" spans="1:12" x14ac:dyDescent="0.3">
      <c r="A44" s="74" t="s">
        <v>95</v>
      </c>
      <c r="B44" s="75"/>
      <c r="C44" s="76"/>
      <c r="D44" s="16" t="s">
        <v>94</v>
      </c>
      <c r="E44" s="27">
        <f>E43</f>
        <v>1</v>
      </c>
      <c r="F44" s="27" t="s">
        <v>94</v>
      </c>
      <c r="G44" s="27" t="s">
        <v>94</v>
      </c>
      <c r="H44" s="34">
        <f t="shared" ref="H44:H45" si="15">SUM(I44:J44)</f>
        <v>18</v>
      </c>
      <c r="I44" s="27">
        <v>0</v>
      </c>
      <c r="J44" s="34" cm="1">
        <f t="array" ref="J44">SUMPRODUCT(ROUND(IF(IF(J41:J42&gt;0,E41:E42/(J41:J42/H41:H42*D41:D42),0)*J41:J42&gt;J41:J42,J41:J42,IF(J41:J42&gt;0,E41:E42/(J41:J42/H41:H42*D41:D42),0)*J41:J42),0))</f>
        <v>18</v>
      </c>
      <c r="K44" s="34">
        <v>2</v>
      </c>
      <c r="L44" s="27">
        <f t="shared" ref="L44" si="16">SUMIF($E41:$E42,"&gt;0",L41:L42)</f>
        <v>0</v>
      </c>
    </row>
    <row r="45" spans="1:12" x14ac:dyDescent="0.3">
      <c r="A45" s="74" t="s">
        <v>96</v>
      </c>
      <c r="B45" s="75"/>
      <c r="C45" s="76"/>
      <c r="D45" s="27">
        <f>SUMIF(G41:G42,"f",D41:D42)</f>
        <v>0</v>
      </c>
      <c r="E45" s="27">
        <f>SUMIF(G41:G42,"f",E41:E42)</f>
        <v>0</v>
      </c>
      <c r="F45" s="27" t="s">
        <v>94</v>
      </c>
      <c r="G45" s="27" t="s">
        <v>94</v>
      </c>
      <c r="H45" s="27">
        <f t="shared" si="15"/>
        <v>0</v>
      </c>
      <c r="I45" s="27">
        <f t="shared" ref="I45:J45" si="17">SUMIF($G41:$G42,"f",I41:I42)</f>
        <v>0</v>
      </c>
      <c r="J45" s="27">
        <f t="shared" si="17"/>
        <v>0</v>
      </c>
      <c r="K45" s="27">
        <f>SUMIF($G41:$G42,"f",K41:K42)</f>
        <v>0</v>
      </c>
      <c r="L45" s="27">
        <f t="shared" ref="L45" si="18">SUMIF($G41:$G42,"f",L41:L42)</f>
        <v>0</v>
      </c>
    </row>
    <row r="46" spans="1:12" x14ac:dyDescent="0.3">
      <c r="A46" s="71" t="s">
        <v>101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</row>
    <row r="47" spans="1:12" x14ac:dyDescent="0.3">
      <c r="A47" s="27">
        <v>1</v>
      </c>
      <c r="B47" s="38" t="s">
        <v>5</v>
      </c>
      <c r="C47" s="27">
        <v>1</v>
      </c>
      <c r="D47" s="31">
        <v>0.25</v>
      </c>
      <c r="E47" s="27">
        <v>0</v>
      </c>
      <c r="F47" s="48" t="s">
        <v>133</v>
      </c>
      <c r="G47" s="27" t="s">
        <v>92</v>
      </c>
      <c r="H47" s="27">
        <f>I47+J47</f>
        <v>2</v>
      </c>
      <c r="I47" s="31">
        <v>2</v>
      </c>
      <c r="J47" s="31">
        <v>0</v>
      </c>
      <c r="K47" s="31">
        <v>0</v>
      </c>
      <c r="L47" s="27">
        <v>0</v>
      </c>
    </row>
    <row r="48" spans="1:12" x14ac:dyDescent="0.3">
      <c r="A48" s="27">
        <v>2</v>
      </c>
      <c r="B48" s="38" t="s">
        <v>6</v>
      </c>
      <c r="C48" s="27">
        <v>1</v>
      </c>
      <c r="D48" s="31">
        <v>0.5</v>
      </c>
      <c r="E48" s="27">
        <v>0</v>
      </c>
      <c r="F48" s="48" t="s">
        <v>133</v>
      </c>
      <c r="G48" s="27" t="s">
        <v>92</v>
      </c>
      <c r="H48" s="27">
        <f>I48+J48</f>
        <v>4</v>
      </c>
      <c r="I48" s="31">
        <v>4</v>
      </c>
      <c r="J48" s="31">
        <v>0</v>
      </c>
      <c r="K48" s="31">
        <v>0</v>
      </c>
      <c r="L48" s="27">
        <v>0</v>
      </c>
    </row>
    <row r="49" spans="1:12" x14ac:dyDescent="0.3">
      <c r="A49" s="27">
        <v>3</v>
      </c>
      <c r="B49" s="38" t="s">
        <v>35</v>
      </c>
      <c r="C49" s="27">
        <v>1</v>
      </c>
      <c r="D49" s="31">
        <v>0.25</v>
      </c>
      <c r="E49" s="27">
        <v>0</v>
      </c>
      <c r="F49" s="48" t="s">
        <v>133</v>
      </c>
      <c r="G49" s="27" t="s">
        <v>92</v>
      </c>
      <c r="H49" s="27">
        <f>I49+J49</f>
        <v>2</v>
      </c>
      <c r="I49" s="31">
        <v>2</v>
      </c>
      <c r="J49" s="31">
        <v>0</v>
      </c>
      <c r="K49" s="31">
        <v>0</v>
      </c>
      <c r="L49" s="27">
        <v>0</v>
      </c>
    </row>
    <row r="50" spans="1:12" ht="28.8" x14ac:dyDescent="0.3">
      <c r="A50" s="27">
        <v>4</v>
      </c>
      <c r="B50" s="49" t="s">
        <v>190</v>
      </c>
      <c r="C50" s="27">
        <v>1</v>
      </c>
      <c r="D50" s="31">
        <v>0.5</v>
      </c>
      <c r="E50" s="27">
        <v>0</v>
      </c>
      <c r="F50" s="48" t="s">
        <v>133</v>
      </c>
      <c r="G50" s="27" t="s">
        <v>92</v>
      </c>
      <c r="H50" s="27">
        <f>I50+J50</f>
        <v>4</v>
      </c>
      <c r="I50" s="31">
        <v>4</v>
      </c>
      <c r="J50" s="31">
        <v>0</v>
      </c>
      <c r="K50" s="31">
        <v>0</v>
      </c>
      <c r="L50" s="27">
        <v>0</v>
      </c>
    </row>
    <row r="51" spans="1:12" x14ac:dyDescent="0.3">
      <c r="A51" s="71" t="s">
        <v>93</v>
      </c>
      <c r="B51" s="72"/>
      <c r="C51" s="73"/>
      <c r="D51" s="33">
        <f>SUM(D47:D50)</f>
        <v>1.5</v>
      </c>
      <c r="E51" s="33">
        <f>SUM(E47:E50)</f>
        <v>0</v>
      </c>
      <c r="F51" s="33" t="s">
        <v>94</v>
      </c>
      <c r="G51" s="33" t="s">
        <v>94</v>
      </c>
      <c r="H51" s="33">
        <f>SUM(I51:J51)</f>
        <v>12</v>
      </c>
      <c r="I51" s="33">
        <f>SUM(I47:I50)</f>
        <v>12</v>
      </c>
      <c r="J51" s="33">
        <f>SUM(J47:J50)</f>
        <v>0</v>
      </c>
      <c r="K51" s="33">
        <f>SUM(K47:K50)</f>
        <v>0</v>
      </c>
      <c r="L51" s="33">
        <f t="shared" ref="L51" si="19">SUM(L47:L50)</f>
        <v>0</v>
      </c>
    </row>
    <row r="52" spans="1:12" x14ac:dyDescent="0.3">
      <c r="A52" s="74" t="s">
        <v>95</v>
      </c>
      <c r="B52" s="75"/>
      <c r="C52" s="76"/>
      <c r="D52" s="16" t="s">
        <v>94</v>
      </c>
      <c r="E52" s="27">
        <f>E51</f>
        <v>0</v>
      </c>
      <c r="F52" s="27" t="s">
        <v>94</v>
      </c>
      <c r="G52" s="27" t="s">
        <v>94</v>
      </c>
      <c r="H52" s="34">
        <f t="shared" ref="H52" si="20">SUM(I52:J52)</f>
        <v>0</v>
      </c>
      <c r="I52" s="27">
        <v>0</v>
      </c>
      <c r="J52" s="34" cm="1">
        <f t="array" ref="J52">SUMPRODUCT(ROUND(IF(IF(J47:J50&gt;0,E47:E50/(J47:J50/H47:H50*D47:D50),0)*J47:J50&gt;J47:J50,J47:J50,IF(J47:J50&gt;0,E47:E50/(J47:J50/H47:H50*D47:D50),0)*J47:J50),0))</f>
        <v>0</v>
      </c>
      <c r="K52" s="34" cm="1">
        <f t="array" ref="K52">SUMPRODUCT(ROUND(IF(K47:K50&gt;0,E47:E50/D47:D50,0)*K47:K50,0))</f>
        <v>0</v>
      </c>
      <c r="L52" s="27">
        <f>SUMIF($E47:$E50,"&gt;0",L47:L50)</f>
        <v>0</v>
      </c>
    </row>
    <row r="53" spans="1:12" x14ac:dyDescent="0.3">
      <c r="A53" s="74" t="s">
        <v>96</v>
      </c>
      <c r="B53" s="75"/>
      <c r="C53" s="76"/>
      <c r="D53" s="27">
        <f>SUMIF(G47:G50,"f",D47:D50)</f>
        <v>0</v>
      </c>
      <c r="E53" s="27">
        <f>SUMIF(G47:G50,"f",E47:E50)</f>
        <v>0</v>
      </c>
      <c r="F53" s="27" t="s">
        <v>94</v>
      </c>
      <c r="G53" s="27" t="s">
        <v>94</v>
      </c>
      <c r="H53" s="27">
        <f t="shared" ref="H53:J53" si="21">SUMIF($G47:$G50,"f",H47:H50)</f>
        <v>0</v>
      </c>
      <c r="I53" s="27">
        <f t="shared" si="21"/>
        <v>0</v>
      </c>
      <c r="J53" s="27">
        <f t="shared" si="21"/>
        <v>0</v>
      </c>
      <c r="K53" s="27">
        <f>SUMIF($G47:$G50,"f",K47:K50)</f>
        <v>0</v>
      </c>
      <c r="L53" s="27">
        <f>SUMIF($G47:$G50,"f",L47:L50)</f>
        <v>0</v>
      </c>
    </row>
    <row r="54" spans="1:12" x14ac:dyDescent="0.3">
      <c r="A54" s="71" t="s">
        <v>153</v>
      </c>
      <c r="B54" s="72"/>
      <c r="C54" s="73"/>
      <c r="D54" s="33">
        <f>D22+D28+D36+D43+D51</f>
        <v>30</v>
      </c>
      <c r="E54" s="33">
        <f t="shared" ref="E54:L54" si="22">E22+E28+E36+E43+E51</f>
        <v>10.5</v>
      </c>
      <c r="F54" s="33" t="s">
        <v>94</v>
      </c>
      <c r="G54" s="33" t="s">
        <v>94</v>
      </c>
      <c r="H54" s="33">
        <f t="shared" si="22"/>
        <v>447</v>
      </c>
      <c r="I54" s="33">
        <f t="shared" si="22"/>
        <v>192</v>
      </c>
      <c r="J54" s="33">
        <f t="shared" si="22"/>
        <v>255</v>
      </c>
      <c r="K54" s="33">
        <f t="shared" si="22"/>
        <v>23</v>
      </c>
      <c r="L54" s="33">
        <f t="shared" si="22"/>
        <v>0</v>
      </c>
    </row>
    <row r="55" spans="1:12" x14ac:dyDescent="0.3">
      <c r="A55" s="18"/>
      <c r="B55" s="18"/>
      <c r="C55" s="18"/>
    </row>
    <row r="56" spans="1:12" x14ac:dyDescent="0.3">
      <c r="A56" s="18" t="s">
        <v>11</v>
      </c>
    </row>
    <row r="57" spans="1:12" ht="72" customHeight="1" x14ac:dyDescent="0.3">
      <c r="A57" s="84" t="s">
        <v>81</v>
      </c>
      <c r="B57" s="84" t="s">
        <v>82</v>
      </c>
      <c r="C57" s="78" t="s">
        <v>83</v>
      </c>
      <c r="D57" s="78" t="s">
        <v>84</v>
      </c>
      <c r="E57" s="80" t="s">
        <v>85</v>
      </c>
      <c r="F57" s="78" t="s">
        <v>86</v>
      </c>
      <c r="G57" s="80" t="s">
        <v>87</v>
      </c>
      <c r="H57" s="86" t="s">
        <v>88</v>
      </c>
      <c r="I57" s="87"/>
      <c r="J57" s="87"/>
      <c r="K57" s="88"/>
      <c r="L57" s="78" t="s">
        <v>168</v>
      </c>
    </row>
    <row r="58" spans="1:12" ht="72" customHeight="1" x14ac:dyDescent="0.3">
      <c r="A58" s="85"/>
      <c r="B58" s="85"/>
      <c r="C58" s="79"/>
      <c r="D58" s="79"/>
      <c r="E58" s="81"/>
      <c r="F58" s="79"/>
      <c r="G58" s="81"/>
      <c r="H58" s="22" t="s">
        <v>2</v>
      </c>
      <c r="I58" s="23" t="s">
        <v>3</v>
      </c>
      <c r="J58" s="23" t="s">
        <v>4</v>
      </c>
      <c r="K58" s="23" t="s">
        <v>128</v>
      </c>
      <c r="L58" s="79"/>
    </row>
    <row r="59" spans="1:12" x14ac:dyDescent="0.3">
      <c r="A59" s="71" t="s">
        <v>89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x14ac:dyDescent="0.3">
      <c r="A60" s="71" t="s">
        <v>90</v>
      </c>
      <c r="B60" s="72"/>
      <c r="C60" s="72"/>
      <c r="D60" s="72"/>
      <c r="E60" s="72"/>
      <c r="F60" s="72"/>
      <c r="G60" s="72"/>
      <c r="H60" s="77"/>
      <c r="I60" s="77"/>
      <c r="J60" s="77"/>
      <c r="K60" s="77"/>
      <c r="L60" s="77"/>
    </row>
    <row r="61" spans="1:12" x14ac:dyDescent="0.3">
      <c r="A61" s="27">
        <v>1</v>
      </c>
      <c r="B61" s="47" t="s">
        <v>12</v>
      </c>
      <c r="C61" s="31">
        <v>2</v>
      </c>
      <c r="D61" s="31">
        <v>2</v>
      </c>
      <c r="E61" s="27">
        <v>0</v>
      </c>
      <c r="F61" s="31" t="s">
        <v>131</v>
      </c>
      <c r="G61" s="27" t="s">
        <v>91</v>
      </c>
      <c r="H61" s="27">
        <f t="shared" ref="H61" si="23">I61+J61</f>
        <v>30</v>
      </c>
      <c r="I61" s="31">
        <v>0</v>
      </c>
      <c r="J61" s="31">
        <v>30</v>
      </c>
      <c r="K61" s="31">
        <v>1</v>
      </c>
      <c r="L61" s="27">
        <v>0</v>
      </c>
    </row>
    <row r="62" spans="1:12" x14ac:dyDescent="0.3">
      <c r="A62" s="71" t="s">
        <v>93</v>
      </c>
      <c r="B62" s="72"/>
      <c r="C62" s="73"/>
      <c r="D62" s="33">
        <f>SUM(D61)</f>
        <v>2</v>
      </c>
      <c r="E62" s="33">
        <f>SUM(E61)</f>
        <v>0</v>
      </c>
      <c r="F62" s="33" t="s">
        <v>94</v>
      </c>
      <c r="G62" s="33" t="s">
        <v>94</v>
      </c>
      <c r="H62" s="33">
        <f>SUM(I62:J62)</f>
        <v>30</v>
      </c>
      <c r="I62" s="33">
        <f t="shared" ref="I62" si="24">SUM(I60:I61)</f>
        <v>0</v>
      </c>
      <c r="J62" s="33">
        <f>SUM(J61)</f>
        <v>30</v>
      </c>
      <c r="K62" s="33">
        <f>SUM(K61)</f>
        <v>1</v>
      </c>
      <c r="L62" s="33">
        <f t="shared" ref="L62" si="25">SUM(L60:L61)</f>
        <v>0</v>
      </c>
    </row>
    <row r="63" spans="1:12" x14ac:dyDescent="0.3">
      <c r="A63" s="74" t="s">
        <v>95</v>
      </c>
      <c r="B63" s="75"/>
      <c r="C63" s="76"/>
      <c r="D63" s="16" t="s">
        <v>94</v>
      </c>
      <c r="E63" s="27">
        <f>E62</f>
        <v>0</v>
      </c>
      <c r="F63" s="27" t="s">
        <v>94</v>
      </c>
      <c r="G63" s="27" t="s">
        <v>94</v>
      </c>
      <c r="H63" s="34">
        <f t="shared" ref="H63:H64" si="26">SUM(I63:J63)</f>
        <v>0</v>
      </c>
      <c r="I63" s="27">
        <v>0</v>
      </c>
      <c r="J63" s="34">
        <f>SUMPRODUCT(ROUND(IF(IF(J61&gt;0,E61/(J61/H61*D61),0)*J61&gt;J61,J61,IF(J61&gt;0,E61/(J61/H61*D61),0)*J61),0))</f>
        <v>0</v>
      </c>
      <c r="K63" s="34">
        <f>SUMPRODUCT(ROUND(IF(K61&gt;0,E61/D61,0)*K61,0))</f>
        <v>0</v>
      </c>
      <c r="L63" s="27">
        <f t="shared" ref="L63" si="27">SUMIF($E61,"&gt;0",L61)</f>
        <v>0</v>
      </c>
    </row>
    <row r="64" spans="1:12" x14ac:dyDescent="0.3">
      <c r="A64" s="74" t="s">
        <v>96</v>
      </c>
      <c r="B64" s="75"/>
      <c r="C64" s="76"/>
      <c r="D64" s="27">
        <f>SUMIF(G61,"f",D61)</f>
        <v>2</v>
      </c>
      <c r="E64" s="27">
        <f>SUMIF(G61,"f",E61)</f>
        <v>0</v>
      </c>
      <c r="F64" s="27" t="s">
        <v>94</v>
      </c>
      <c r="G64" s="27" t="s">
        <v>94</v>
      </c>
      <c r="H64" s="27">
        <f t="shared" si="26"/>
        <v>30</v>
      </c>
      <c r="I64" s="27">
        <f>SUMIF($G61,"f",I61)</f>
        <v>0</v>
      </c>
      <c r="J64" s="27">
        <f t="shared" ref="J64:L64" si="28">SUMIF($G61,"f",J61)</f>
        <v>30</v>
      </c>
      <c r="K64" s="27">
        <f t="shared" si="28"/>
        <v>1</v>
      </c>
      <c r="L64" s="27">
        <f t="shared" si="28"/>
        <v>0</v>
      </c>
    </row>
    <row r="65" spans="1:12" x14ac:dyDescent="0.3">
      <c r="A65" s="71" t="s">
        <v>98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x14ac:dyDescent="0.3">
      <c r="A66" s="27">
        <v>1</v>
      </c>
      <c r="B66" s="38" t="s">
        <v>51</v>
      </c>
      <c r="C66" s="27">
        <v>2</v>
      </c>
      <c r="D66" s="27">
        <v>4</v>
      </c>
      <c r="E66" s="27">
        <v>1</v>
      </c>
      <c r="F66" s="27" t="s">
        <v>132</v>
      </c>
      <c r="G66" s="31" t="s">
        <v>92</v>
      </c>
      <c r="H66" s="31">
        <f>I66+J66</f>
        <v>60</v>
      </c>
      <c r="I66" s="31">
        <v>30</v>
      </c>
      <c r="J66" s="31">
        <v>30</v>
      </c>
      <c r="K66" s="31">
        <v>4</v>
      </c>
      <c r="L66" s="27">
        <v>0</v>
      </c>
    </row>
    <row r="67" spans="1:12" x14ac:dyDescent="0.3">
      <c r="A67" s="27">
        <v>2</v>
      </c>
      <c r="B67" s="38" t="s">
        <v>19</v>
      </c>
      <c r="C67" s="27">
        <v>2</v>
      </c>
      <c r="D67" s="27">
        <v>6.5</v>
      </c>
      <c r="E67" s="27">
        <v>1.5</v>
      </c>
      <c r="F67" s="27" t="s">
        <v>132</v>
      </c>
      <c r="G67" s="31" t="s">
        <v>92</v>
      </c>
      <c r="H67" s="31">
        <f t="shared" ref="H67" si="29">I67+J67</f>
        <v>90</v>
      </c>
      <c r="I67" s="31">
        <v>45</v>
      </c>
      <c r="J67" s="31">
        <v>45</v>
      </c>
      <c r="K67" s="31">
        <v>4</v>
      </c>
      <c r="L67" s="27">
        <v>0</v>
      </c>
    </row>
    <row r="68" spans="1:12" x14ac:dyDescent="0.3">
      <c r="A68" s="27">
        <v>3</v>
      </c>
      <c r="B68" s="50" t="s">
        <v>15</v>
      </c>
      <c r="C68" s="27">
        <v>2</v>
      </c>
      <c r="D68" s="27">
        <v>4.5</v>
      </c>
      <c r="E68" s="27">
        <v>2</v>
      </c>
      <c r="F68" s="31" t="s">
        <v>131</v>
      </c>
      <c r="G68" s="31" t="s">
        <v>92</v>
      </c>
      <c r="H68" s="31">
        <f>I68+J68</f>
        <v>60</v>
      </c>
      <c r="I68" s="31">
        <v>30</v>
      </c>
      <c r="J68" s="31">
        <v>30</v>
      </c>
      <c r="K68" s="31">
        <v>2</v>
      </c>
      <c r="L68" s="27">
        <v>0</v>
      </c>
    </row>
    <row r="69" spans="1:12" x14ac:dyDescent="0.3">
      <c r="A69" s="27">
        <v>4</v>
      </c>
      <c r="B69" s="38" t="s">
        <v>46</v>
      </c>
      <c r="C69" s="27">
        <v>2</v>
      </c>
      <c r="D69" s="27">
        <v>6</v>
      </c>
      <c r="E69" s="27">
        <v>3</v>
      </c>
      <c r="F69" s="31" t="s">
        <v>131</v>
      </c>
      <c r="G69" s="31" t="s">
        <v>92</v>
      </c>
      <c r="H69" s="31">
        <f>I69+J69</f>
        <v>75</v>
      </c>
      <c r="I69" s="31">
        <v>30</v>
      </c>
      <c r="J69" s="31">
        <v>45</v>
      </c>
      <c r="K69" s="31">
        <v>2</v>
      </c>
      <c r="L69" s="27">
        <v>0</v>
      </c>
    </row>
    <row r="70" spans="1:12" x14ac:dyDescent="0.3">
      <c r="A70" s="71" t="s">
        <v>93</v>
      </c>
      <c r="B70" s="72"/>
      <c r="C70" s="73"/>
      <c r="D70" s="33">
        <f>SUM(D66:D69)</f>
        <v>21</v>
      </c>
      <c r="E70" s="33">
        <f>SUM(E66:E69)</f>
        <v>7.5</v>
      </c>
      <c r="F70" s="33" t="s">
        <v>94</v>
      </c>
      <c r="G70" s="33" t="s">
        <v>94</v>
      </c>
      <c r="H70" s="33">
        <f>SUM(I70:J70)</f>
        <v>285</v>
      </c>
      <c r="I70" s="33">
        <f>SUM(I66:I69)</f>
        <v>135</v>
      </c>
      <c r="J70" s="33">
        <f>SUM(J66:J69)</f>
        <v>150</v>
      </c>
      <c r="K70" s="33">
        <f>SUM(K66:K69)</f>
        <v>12</v>
      </c>
      <c r="L70" s="33">
        <f t="shared" ref="L70" si="30">SUM(L66:L69)</f>
        <v>0</v>
      </c>
    </row>
    <row r="71" spans="1:12" x14ac:dyDescent="0.3">
      <c r="A71" s="74" t="s">
        <v>95</v>
      </c>
      <c r="B71" s="75"/>
      <c r="C71" s="76"/>
      <c r="D71" s="16" t="s">
        <v>94</v>
      </c>
      <c r="E71" s="27">
        <f>E70</f>
        <v>7.5</v>
      </c>
      <c r="F71" s="27" t="s">
        <v>94</v>
      </c>
      <c r="G71" s="27" t="s">
        <v>94</v>
      </c>
      <c r="H71" s="34">
        <f t="shared" ref="H71" si="31">SUM(I71:J71)</f>
        <v>101</v>
      </c>
      <c r="I71" s="27">
        <v>0</v>
      </c>
      <c r="J71" s="34" cm="1">
        <f t="array" ref="J71">SUMPRODUCT(ROUND(IF(IF(J66:J69&gt;0,E66:E69/(J66:J69/H66:H69*D66:D69),0)*J66:J69&gt;J66:J69,J66:J69,IF(J66:J69&gt;0,E66:E69/(J66:J69/H66:H69*D66:D69),0)*J66:J69),0))</f>
        <v>101</v>
      </c>
      <c r="K71" s="34" cm="1">
        <f t="array" ref="K71">SUMPRODUCT(ROUND(IF(K66:K69&gt;0,E66:E69/D66:D69,0)*K66:K69,0))</f>
        <v>4</v>
      </c>
      <c r="L71" s="27">
        <f>SUMIF($E66:$E69,"&gt;0",L66:L69)</f>
        <v>0</v>
      </c>
    </row>
    <row r="72" spans="1:12" x14ac:dyDescent="0.3">
      <c r="A72" s="74" t="s">
        <v>96</v>
      </c>
      <c r="B72" s="75"/>
      <c r="C72" s="76"/>
      <c r="D72" s="27">
        <f>SUMIF(G66:G69,"f",D66:D69)</f>
        <v>0</v>
      </c>
      <c r="E72" s="27">
        <f>SUMIF(G66:G69,"f",E66:E69)</f>
        <v>0</v>
      </c>
      <c r="F72" s="27" t="s">
        <v>94</v>
      </c>
      <c r="G72" s="27" t="s">
        <v>94</v>
      </c>
      <c r="H72" s="27">
        <f t="shared" ref="H72:J72" si="32">SUMIF($G66:$G69,"f",H66:H69)</f>
        <v>0</v>
      </c>
      <c r="I72" s="27">
        <f t="shared" si="32"/>
        <v>0</v>
      </c>
      <c r="J72" s="27">
        <f t="shared" si="32"/>
        <v>0</v>
      </c>
      <c r="K72" s="27">
        <f>SUMIF($G66:$G69,"f",K66:K69)</f>
        <v>0</v>
      </c>
      <c r="L72" s="27">
        <f>SUMIF($G66:$G69,"f",L66:L69)</f>
        <v>0</v>
      </c>
    </row>
    <row r="73" spans="1:12" x14ac:dyDescent="0.3">
      <c r="A73" s="71" t="s">
        <v>99</v>
      </c>
      <c r="B73" s="72"/>
      <c r="C73" s="72"/>
      <c r="D73" s="72"/>
      <c r="E73" s="72"/>
      <c r="F73" s="72"/>
      <c r="G73" s="72"/>
      <c r="H73" s="72"/>
      <c r="I73" s="77"/>
      <c r="J73" s="77"/>
      <c r="K73" s="77"/>
      <c r="L73" s="72"/>
    </row>
    <row r="74" spans="1:12" x14ac:dyDescent="0.3">
      <c r="A74" s="27">
        <v>1</v>
      </c>
      <c r="B74" s="38" t="s">
        <v>71</v>
      </c>
      <c r="C74" s="27">
        <v>2</v>
      </c>
      <c r="D74" s="27">
        <v>1</v>
      </c>
      <c r="E74" s="27">
        <v>1</v>
      </c>
      <c r="F74" s="31" t="s">
        <v>131</v>
      </c>
      <c r="G74" s="27" t="s">
        <v>91</v>
      </c>
      <c r="H74" s="27">
        <f t="shared" ref="H74" si="33">I74+J74</f>
        <v>15</v>
      </c>
      <c r="I74" s="27">
        <v>0</v>
      </c>
      <c r="J74" s="27">
        <v>15</v>
      </c>
      <c r="K74" s="27">
        <v>2</v>
      </c>
      <c r="L74" s="27">
        <v>0</v>
      </c>
    </row>
    <row r="75" spans="1:12" x14ac:dyDescent="0.3">
      <c r="A75" s="71" t="s">
        <v>93</v>
      </c>
      <c r="B75" s="72"/>
      <c r="C75" s="73"/>
      <c r="D75" s="33">
        <f>SUM(D74:D74)</f>
        <v>1</v>
      </c>
      <c r="E75" s="33">
        <f>SUM(E74:E74)</f>
        <v>1</v>
      </c>
      <c r="F75" s="33" t="s">
        <v>94</v>
      </c>
      <c r="G75" s="33" t="s">
        <v>94</v>
      </c>
      <c r="H75" s="33">
        <f>SUM(I75:J75)</f>
        <v>15</v>
      </c>
      <c r="I75" s="33">
        <f>SUM(I74:I74)</f>
        <v>0</v>
      </c>
      <c r="J75" s="33">
        <f>SUM(J74:J74)</f>
        <v>15</v>
      </c>
      <c r="K75" s="33">
        <f>SUM(K74:K74)</f>
        <v>2</v>
      </c>
      <c r="L75" s="33">
        <f>SUM(L74:L74)</f>
        <v>0</v>
      </c>
    </row>
    <row r="76" spans="1:12" x14ac:dyDescent="0.3">
      <c r="A76" s="74" t="s">
        <v>95</v>
      </c>
      <c r="B76" s="75"/>
      <c r="C76" s="76"/>
      <c r="D76" s="16" t="s">
        <v>94</v>
      </c>
      <c r="E76" s="27">
        <f>E75</f>
        <v>1</v>
      </c>
      <c r="F76" s="27" t="s">
        <v>94</v>
      </c>
      <c r="G76" s="27" t="s">
        <v>94</v>
      </c>
      <c r="H76" s="34">
        <f t="shared" ref="H76" si="34">SUM(I76:J76)</f>
        <v>15</v>
      </c>
      <c r="I76" s="27">
        <v>0</v>
      </c>
      <c r="J76" s="34" cm="1">
        <f t="array" ref="J76">SUMPRODUCT(ROUND(IF(IF(J74:J74&gt;0,E74:E74/(J74:J74/H74:H74*D74:D74),0)*J74:J74&gt;J74:J74,J74:J74,IF(J74:J74&gt;0,E74:E74/(J74:J74/H74:H74*D74:D74),0)*J74:J74),0))</f>
        <v>15</v>
      </c>
      <c r="K76" s="34">
        <f>SUMPRODUCT(ROUND(IF(K74&gt;0,E74/D74,0)*K74,0))</f>
        <v>2</v>
      </c>
      <c r="L76" s="27">
        <f>SUMIF($E74:$E74,"&gt;0",L74:L74)</f>
        <v>0</v>
      </c>
    </row>
    <row r="77" spans="1:12" x14ac:dyDescent="0.3">
      <c r="A77" s="74" t="s">
        <v>96</v>
      </c>
      <c r="B77" s="75"/>
      <c r="C77" s="76"/>
      <c r="D77" s="27">
        <f>SUMIF(G74:G74,"f",D74:D74)</f>
        <v>1</v>
      </c>
      <c r="E77" s="27">
        <f>SUMIF(G74:G74,"f",E74:E74)</f>
        <v>1</v>
      </c>
      <c r="F77" s="27" t="s">
        <v>94</v>
      </c>
      <c r="G77" s="27" t="s">
        <v>94</v>
      </c>
      <c r="H77" s="27">
        <f>SUMIF($G74:$G74,"f",H74:H74)</f>
        <v>15</v>
      </c>
      <c r="I77" s="27">
        <f>SUMIF($G74:$G74,"f",I74:I74)</f>
        <v>0</v>
      </c>
      <c r="J77" s="27">
        <f>SUMIF($G74:$G74,"f",J74:J74)</f>
        <v>15</v>
      </c>
      <c r="K77" s="27">
        <f>SUMIF($G74:$G74,"f",K74:K74)</f>
        <v>2</v>
      </c>
      <c r="L77" s="27">
        <f>SUMIF($G74:$G74,"f",L74:L74)</f>
        <v>0</v>
      </c>
    </row>
    <row r="78" spans="1:12" x14ac:dyDescent="0.3">
      <c r="A78" s="82" t="s">
        <v>146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2" x14ac:dyDescent="0.3">
      <c r="A79" s="27">
        <v>1</v>
      </c>
      <c r="B79" s="38" t="s">
        <v>70</v>
      </c>
      <c r="C79" s="27">
        <v>2</v>
      </c>
      <c r="D79" s="27">
        <v>3</v>
      </c>
      <c r="E79" s="27">
        <v>1</v>
      </c>
      <c r="F79" s="31" t="s">
        <v>131</v>
      </c>
      <c r="G79" s="27" t="s">
        <v>92</v>
      </c>
      <c r="H79" s="27">
        <f t="shared" ref="H79:H80" si="35">I79+J79</f>
        <v>45</v>
      </c>
      <c r="I79" s="31">
        <v>30</v>
      </c>
      <c r="J79" s="31">
        <v>15</v>
      </c>
      <c r="K79" s="31">
        <v>2</v>
      </c>
      <c r="L79" s="27">
        <v>0</v>
      </c>
    </row>
    <row r="80" spans="1:12" x14ac:dyDescent="0.3">
      <c r="A80" s="27">
        <v>2</v>
      </c>
      <c r="B80" s="38" t="s">
        <v>69</v>
      </c>
      <c r="C80" s="27">
        <v>2</v>
      </c>
      <c r="D80" s="27">
        <v>3</v>
      </c>
      <c r="E80" s="27">
        <v>1</v>
      </c>
      <c r="F80" s="31" t="s">
        <v>131</v>
      </c>
      <c r="G80" s="27" t="s">
        <v>92</v>
      </c>
      <c r="H80" s="27">
        <f t="shared" si="35"/>
        <v>45</v>
      </c>
      <c r="I80" s="31">
        <v>30</v>
      </c>
      <c r="J80" s="31">
        <v>15</v>
      </c>
      <c r="K80" s="31">
        <v>2</v>
      </c>
      <c r="L80" s="27">
        <v>0</v>
      </c>
    </row>
    <row r="81" spans="1:12" x14ac:dyDescent="0.3">
      <c r="A81" s="71" t="s">
        <v>93</v>
      </c>
      <c r="B81" s="72"/>
      <c r="C81" s="73"/>
      <c r="D81" s="33">
        <f>SUM(D79:D80)</f>
        <v>6</v>
      </c>
      <c r="E81" s="33">
        <f>SUM(E79:E80)</f>
        <v>2</v>
      </c>
      <c r="F81" s="33" t="s">
        <v>94</v>
      </c>
      <c r="G81" s="33" t="s">
        <v>94</v>
      </c>
      <c r="H81" s="33">
        <f>SUM(I81:J81)</f>
        <v>90</v>
      </c>
      <c r="I81" s="33">
        <f>SUM(I79:I80)</f>
        <v>60</v>
      </c>
      <c r="J81" s="33">
        <f>SUM(J79:J80)</f>
        <v>30</v>
      </c>
      <c r="K81" s="33">
        <f>SUM(K79:K80)</f>
        <v>4</v>
      </c>
      <c r="L81" s="33">
        <f>SUM(L79:L80)</f>
        <v>0</v>
      </c>
    </row>
    <row r="82" spans="1:12" x14ac:dyDescent="0.3">
      <c r="A82" s="74" t="s">
        <v>95</v>
      </c>
      <c r="B82" s="75"/>
      <c r="C82" s="76"/>
      <c r="D82" s="16" t="s">
        <v>94</v>
      </c>
      <c r="E82" s="27">
        <f>E81</f>
        <v>2</v>
      </c>
      <c r="F82" s="27" t="s">
        <v>94</v>
      </c>
      <c r="G82" s="27" t="s">
        <v>94</v>
      </c>
      <c r="H82" s="34">
        <f t="shared" ref="H82" si="36">SUM(I82:J82)</f>
        <v>30</v>
      </c>
      <c r="I82" s="27">
        <v>0</v>
      </c>
      <c r="J82" s="34" cm="1">
        <f t="array" ref="J82">SUMPRODUCT(ROUND(IF(IF(J79:J80&gt;0,E79:E80/(J79:J80/H79:H80*D79:D80),0)*J79:J80&gt;J79:J80,J79:J80,IF(J79:J80&gt;0,E79:E80/(J79:J80/H79:H80*D79:D80),0)*J79:J80),0))</f>
        <v>30</v>
      </c>
      <c r="K82" s="34" cm="1">
        <f t="array" ref="K82">SUMPRODUCT(ROUND(IF(K79:K80&gt;0,E79:E80/D79:D80,0)*K79:K80,0))</f>
        <v>2</v>
      </c>
      <c r="L82" s="27">
        <f>SUMIF($E79:$E80,"&gt;0",L79:L80)</f>
        <v>0</v>
      </c>
    </row>
    <row r="83" spans="1:12" x14ac:dyDescent="0.3">
      <c r="A83" s="74" t="s">
        <v>96</v>
      </c>
      <c r="B83" s="75"/>
      <c r="C83" s="76"/>
      <c r="D83" s="27">
        <f>SUMIF(G79:G80,"f",D79:D80)</f>
        <v>0</v>
      </c>
      <c r="E83" s="27">
        <f>SUMIF(G79:G80,"f",E79:E80)</f>
        <v>0</v>
      </c>
      <c r="F83" s="27" t="s">
        <v>94</v>
      </c>
      <c r="G83" s="27" t="s">
        <v>94</v>
      </c>
      <c r="H83" s="27">
        <f>SUMIF($G79:$G80,"f",H79:H80)</f>
        <v>0</v>
      </c>
      <c r="I83" s="27">
        <f>SUMIF($G79:$G80,"f",I79:I80)</f>
        <v>0</v>
      </c>
      <c r="J83" s="27">
        <f>SUMIF($G79:$G80,"f",J79:J80)</f>
        <v>0</v>
      </c>
      <c r="K83" s="27">
        <f>SUMIF($G79:$G80,"f",K79:K80)</f>
        <v>0</v>
      </c>
      <c r="L83" s="27">
        <f>SUMIF($G79:$G80,"f",L79:L80)</f>
        <v>0</v>
      </c>
    </row>
    <row r="84" spans="1:12" x14ac:dyDescent="0.3">
      <c r="A84" s="71" t="s">
        <v>154</v>
      </c>
      <c r="B84" s="72"/>
      <c r="C84" s="73"/>
      <c r="D84" s="33">
        <f>D62+D70+D75+D81</f>
        <v>30</v>
      </c>
      <c r="E84" s="33">
        <f t="shared" ref="E84:L84" si="37">E62+E70+E75+E81</f>
        <v>10.5</v>
      </c>
      <c r="F84" s="33" t="s">
        <v>94</v>
      </c>
      <c r="G84" s="33" t="s">
        <v>94</v>
      </c>
      <c r="H84" s="33">
        <f t="shared" si="37"/>
        <v>420</v>
      </c>
      <c r="I84" s="33">
        <f t="shared" si="37"/>
        <v>195</v>
      </c>
      <c r="J84" s="33">
        <f t="shared" si="37"/>
        <v>225</v>
      </c>
      <c r="K84" s="33">
        <f t="shared" si="37"/>
        <v>19</v>
      </c>
      <c r="L84" s="33">
        <f t="shared" si="37"/>
        <v>0</v>
      </c>
    </row>
    <row r="85" spans="1:12" x14ac:dyDescent="0.3">
      <c r="A85" s="71" t="s">
        <v>155</v>
      </c>
      <c r="B85" s="72"/>
      <c r="C85" s="73"/>
      <c r="D85" s="33">
        <f>D54+D84</f>
        <v>60</v>
      </c>
      <c r="E85" s="33">
        <f t="shared" ref="E85:L85" si="38">E54+E84</f>
        <v>21</v>
      </c>
      <c r="F85" s="33" t="s">
        <v>94</v>
      </c>
      <c r="G85" s="33" t="s">
        <v>94</v>
      </c>
      <c r="H85" s="33">
        <f t="shared" si="38"/>
        <v>867</v>
      </c>
      <c r="I85" s="33">
        <f t="shared" si="38"/>
        <v>387</v>
      </c>
      <c r="J85" s="33">
        <f t="shared" si="38"/>
        <v>480</v>
      </c>
      <c r="K85" s="33">
        <f t="shared" si="38"/>
        <v>42</v>
      </c>
      <c r="L85" s="33">
        <f t="shared" si="38"/>
        <v>0</v>
      </c>
    </row>
    <row r="87" spans="1:12" x14ac:dyDescent="0.3">
      <c r="A87" s="18" t="s">
        <v>17</v>
      </c>
    </row>
    <row r="88" spans="1:12" ht="72" customHeight="1" x14ac:dyDescent="0.3">
      <c r="A88" s="84" t="s">
        <v>81</v>
      </c>
      <c r="B88" s="84" t="s">
        <v>82</v>
      </c>
      <c r="C88" s="78" t="s">
        <v>83</v>
      </c>
      <c r="D88" s="78" t="s">
        <v>84</v>
      </c>
      <c r="E88" s="80" t="s">
        <v>85</v>
      </c>
      <c r="F88" s="78" t="s">
        <v>86</v>
      </c>
      <c r="G88" s="80" t="s">
        <v>87</v>
      </c>
      <c r="H88" s="86" t="s">
        <v>88</v>
      </c>
      <c r="I88" s="87"/>
      <c r="J88" s="87"/>
      <c r="K88" s="88"/>
      <c r="L88" s="78" t="s">
        <v>168</v>
      </c>
    </row>
    <row r="89" spans="1:12" ht="72" customHeight="1" x14ac:dyDescent="0.3">
      <c r="A89" s="85"/>
      <c r="B89" s="85"/>
      <c r="C89" s="79"/>
      <c r="D89" s="79"/>
      <c r="E89" s="81"/>
      <c r="F89" s="79"/>
      <c r="G89" s="81"/>
      <c r="H89" s="22" t="s">
        <v>2</v>
      </c>
      <c r="I89" s="23" t="s">
        <v>3</v>
      </c>
      <c r="J89" s="23" t="s">
        <v>4</v>
      </c>
      <c r="K89" s="23" t="s">
        <v>128</v>
      </c>
      <c r="L89" s="79"/>
    </row>
    <row r="90" spans="1:12" x14ac:dyDescent="0.3">
      <c r="A90" s="71" t="s">
        <v>89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x14ac:dyDescent="0.3">
      <c r="A91" s="71" t="s">
        <v>90</v>
      </c>
      <c r="B91" s="72"/>
      <c r="C91" s="72"/>
      <c r="D91" s="72"/>
      <c r="E91" s="72"/>
      <c r="F91" s="72"/>
      <c r="G91" s="72"/>
      <c r="H91" s="77"/>
      <c r="I91" s="77"/>
      <c r="J91" s="77"/>
      <c r="K91" s="77"/>
      <c r="L91" s="77"/>
    </row>
    <row r="92" spans="1:12" x14ac:dyDescent="0.3">
      <c r="A92" s="27">
        <v>1</v>
      </c>
      <c r="B92" s="47" t="s">
        <v>18</v>
      </c>
      <c r="C92" s="31">
        <v>3</v>
      </c>
      <c r="D92" s="31">
        <v>2</v>
      </c>
      <c r="E92" s="27">
        <v>0</v>
      </c>
      <c r="F92" s="31" t="s">
        <v>131</v>
      </c>
      <c r="G92" s="27" t="s">
        <v>91</v>
      </c>
      <c r="H92" s="27">
        <f t="shared" ref="H92:H93" si="39">I92+J92</f>
        <v>30</v>
      </c>
      <c r="I92" s="31">
        <v>0</v>
      </c>
      <c r="J92" s="31">
        <v>30</v>
      </c>
      <c r="K92" s="31">
        <v>1</v>
      </c>
      <c r="L92" s="27">
        <v>0</v>
      </c>
    </row>
    <row r="93" spans="1:12" x14ac:dyDescent="0.3">
      <c r="A93" s="27">
        <v>2</v>
      </c>
      <c r="B93" s="47" t="s">
        <v>39</v>
      </c>
      <c r="C93" s="31">
        <v>3</v>
      </c>
      <c r="D93" s="31">
        <v>0</v>
      </c>
      <c r="E93" s="27">
        <v>0</v>
      </c>
      <c r="F93" s="31" t="s">
        <v>131</v>
      </c>
      <c r="G93" s="27" t="s">
        <v>92</v>
      </c>
      <c r="H93" s="27">
        <f t="shared" si="39"/>
        <v>30</v>
      </c>
      <c r="I93" s="31">
        <v>0</v>
      </c>
      <c r="J93" s="31">
        <v>30</v>
      </c>
      <c r="K93" s="31">
        <v>0</v>
      </c>
      <c r="L93" s="27">
        <v>0</v>
      </c>
    </row>
    <row r="94" spans="1:12" x14ac:dyDescent="0.3">
      <c r="A94" s="89" t="s">
        <v>93</v>
      </c>
      <c r="B94" s="90"/>
      <c r="C94" s="91"/>
      <c r="D94" s="33">
        <f>SUM(D92:D93)</f>
        <v>2</v>
      </c>
      <c r="E94" s="33">
        <f>SUM(E92:E93)</f>
        <v>0</v>
      </c>
      <c r="F94" s="33" t="s">
        <v>94</v>
      </c>
      <c r="G94" s="33" t="s">
        <v>94</v>
      </c>
      <c r="H94" s="33">
        <f>SUM(I94:J94)</f>
        <v>60</v>
      </c>
      <c r="I94" s="33">
        <f t="shared" ref="I94:L94" si="40">SUM(I92:I93)</f>
        <v>0</v>
      </c>
      <c r="J94" s="33">
        <f t="shared" si="40"/>
        <v>60</v>
      </c>
      <c r="K94" s="33">
        <f t="shared" si="40"/>
        <v>1</v>
      </c>
      <c r="L94" s="33">
        <f t="shared" si="40"/>
        <v>0</v>
      </c>
    </row>
    <row r="95" spans="1:12" x14ac:dyDescent="0.3">
      <c r="A95" s="74" t="s">
        <v>95</v>
      </c>
      <c r="B95" s="75"/>
      <c r="C95" s="76"/>
      <c r="D95" s="16" t="s">
        <v>94</v>
      </c>
      <c r="E95" s="27">
        <f>E94</f>
        <v>0</v>
      </c>
      <c r="F95" s="27" t="s">
        <v>94</v>
      </c>
      <c r="G95" s="27" t="s">
        <v>94</v>
      </c>
      <c r="H95" s="34">
        <f t="shared" ref="H95:H96" si="41">SUM(I95:J95)</f>
        <v>0</v>
      </c>
      <c r="I95" s="27">
        <v>0</v>
      </c>
      <c r="J95" s="34">
        <v>0</v>
      </c>
      <c r="K95" s="34" cm="1">
        <f t="array" ref="K95">SUMPRODUCT(ROUND(IF(K92:K93&gt;0,E92:E93/D92:D93,0)*K92:K93,0))</f>
        <v>0</v>
      </c>
      <c r="L95" s="27">
        <f t="shared" ref="L95" si="42">SUMIF($E92:$E93,"&gt;0",L92:L93)</f>
        <v>0</v>
      </c>
    </row>
    <row r="96" spans="1:12" x14ac:dyDescent="0.3">
      <c r="A96" s="74" t="s">
        <v>96</v>
      </c>
      <c r="B96" s="75"/>
      <c r="C96" s="76"/>
      <c r="D96" s="27">
        <f>SUMIF(G92:G93,"f",D92:D93)</f>
        <v>2</v>
      </c>
      <c r="E96" s="27">
        <f>SUMIF(G92:G93,"f",E92:E93)</f>
        <v>0</v>
      </c>
      <c r="F96" s="27" t="s">
        <v>94</v>
      </c>
      <c r="G96" s="27" t="s">
        <v>94</v>
      </c>
      <c r="H96" s="27">
        <f t="shared" si="41"/>
        <v>30</v>
      </c>
      <c r="I96" s="27">
        <f t="shared" ref="I96:J96" si="43">SUMIF($G92:$G93,"f",I92:I93)</f>
        <v>0</v>
      </c>
      <c r="J96" s="27">
        <f t="shared" si="43"/>
        <v>30</v>
      </c>
      <c r="K96" s="27">
        <f>SUMIF($G92:$G93,"f",K92:K93)</f>
        <v>1</v>
      </c>
      <c r="L96" s="27">
        <f t="shared" ref="L96" si="44">SUMIF($G92:$G93,"f",L92:L93)</f>
        <v>0</v>
      </c>
    </row>
    <row r="97" spans="1:12" x14ac:dyDescent="0.3">
      <c r="A97" s="71" t="s">
        <v>98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x14ac:dyDescent="0.3">
      <c r="A98" s="27">
        <v>1</v>
      </c>
      <c r="B98" s="38" t="s">
        <v>53</v>
      </c>
      <c r="C98" s="27">
        <v>3</v>
      </c>
      <c r="D98" s="27">
        <v>4.5</v>
      </c>
      <c r="E98" s="27">
        <v>1</v>
      </c>
      <c r="F98" s="27" t="s">
        <v>132</v>
      </c>
      <c r="G98" s="31" t="s">
        <v>92</v>
      </c>
      <c r="H98" s="31">
        <f>I98+J98</f>
        <v>60</v>
      </c>
      <c r="I98" s="31">
        <v>30</v>
      </c>
      <c r="J98" s="31">
        <v>30</v>
      </c>
      <c r="K98" s="31">
        <v>4</v>
      </c>
      <c r="L98" s="27">
        <v>0</v>
      </c>
    </row>
    <row r="99" spans="1:12" x14ac:dyDescent="0.3">
      <c r="A99" s="27">
        <v>2</v>
      </c>
      <c r="B99" s="38" t="s">
        <v>40</v>
      </c>
      <c r="C99" s="27">
        <v>3</v>
      </c>
      <c r="D99" s="27">
        <v>6.5</v>
      </c>
      <c r="E99" s="27">
        <v>1.5</v>
      </c>
      <c r="F99" s="27" t="s">
        <v>132</v>
      </c>
      <c r="G99" s="31" t="s">
        <v>92</v>
      </c>
      <c r="H99" s="31">
        <f t="shared" ref="H99" si="45">I99+J99</f>
        <v>90</v>
      </c>
      <c r="I99" s="31">
        <v>45</v>
      </c>
      <c r="J99" s="31">
        <v>45</v>
      </c>
      <c r="K99" s="31">
        <v>4</v>
      </c>
      <c r="L99" s="27">
        <v>0</v>
      </c>
    </row>
    <row r="100" spans="1:12" x14ac:dyDescent="0.3">
      <c r="A100" s="27">
        <v>3</v>
      </c>
      <c r="B100" s="50" t="s">
        <v>52</v>
      </c>
      <c r="C100" s="27">
        <v>3</v>
      </c>
      <c r="D100" s="27">
        <v>4.5</v>
      </c>
      <c r="E100" s="27">
        <v>1</v>
      </c>
      <c r="F100" s="27" t="s">
        <v>132</v>
      </c>
      <c r="G100" s="31" t="s">
        <v>92</v>
      </c>
      <c r="H100" s="31">
        <f>I100+J100</f>
        <v>60</v>
      </c>
      <c r="I100" s="31">
        <v>30</v>
      </c>
      <c r="J100" s="31">
        <v>30</v>
      </c>
      <c r="K100" s="31">
        <v>4</v>
      </c>
      <c r="L100" s="27">
        <v>0</v>
      </c>
    </row>
    <row r="101" spans="1:12" x14ac:dyDescent="0.3">
      <c r="A101" s="27">
        <v>4</v>
      </c>
      <c r="B101" s="51" t="s">
        <v>79</v>
      </c>
      <c r="C101" s="27">
        <v>3</v>
      </c>
      <c r="D101" s="27">
        <v>4.5</v>
      </c>
      <c r="E101" s="27">
        <v>3</v>
      </c>
      <c r="F101" s="31" t="s">
        <v>131</v>
      </c>
      <c r="G101" s="31" t="s">
        <v>92</v>
      </c>
      <c r="H101" s="31">
        <f>I101+J101</f>
        <v>60</v>
      </c>
      <c r="I101" s="31">
        <v>15</v>
      </c>
      <c r="J101" s="31">
        <v>45</v>
      </c>
      <c r="K101" s="31">
        <v>2</v>
      </c>
      <c r="L101" s="27">
        <v>0</v>
      </c>
    </row>
    <row r="102" spans="1:12" x14ac:dyDescent="0.3">
      <c r="A102" s="71" t="s">
        <v>93</v>
      </c>
      <c r="B102" s="72"/>
      <c r="C102" s="73"/>
      <c r="D102" s="33">
        <f>SUM(D98:D101)</f>
        <v>20</v>
      </c>
      <c r="E102" s="33">
        <f>SUM(E98:E101)</f>
        <v>6.5</v>
      </c>
      <c r="F102" s="33" t="s">
        <v>94</v>
      </c>
      <c r="G102" s="33" t="s">
        <v>94</v>
      </c>
      <c r="H102" s="33">
        <f>SUM(I102:J102)</f>
        <v>270</v>
      </c>
      <c r="I102" s="33">
        <f>SUM(I98:I101)</f>
        <v>120</v>
      </c>
      <c r="J102" s="33">
        <f>SUM(J98:J101)</f>
        <v>150</v>
      </c>
      <c r="K102" s="33">
        <f>SUM(K98:K101)</f>
        <v>14</v>
      </c>
      <c r="L102" s="33">
        <f t="shared" ref="L102" si="46">SUM(L98:L101)</f>
        <v>0</v>
      </c>
    </row>
    <row r="103" spans="1:12" x14ac:dyDescent="0.3">
      <c r="A103" s="74" t="s">
        <v>95</v>
      </c>
      <c r="B103" s="75"/>
      <c r="C103" s="76"/>
      <c r="D103" s="16" t="s">
        <v>94</v>
      </c>
      <c r="E103" s="27">
        <f>E102</f>
        <v>6.5</v>
      </c>
      <c r="F103" s="27" t="s">
        <v>94</v>
      </c>
      <c r="G103" s="27" t="s">
        <v>94</v>
      </c>
      <c r="H103" s="34">
        <f t="shared" ref="H103" si="47">SUM(I103:J103)</f>
        <v>87</v>
      </c>
      <c r="I103" s="27">
        <v>0</v>
      </c>
      <c r="J103" s="34" cm="1">
        <f t="array" ref="J103">SUMPRODUCT(ROUND(IF(IF(J98:J101&gt;0,E98:E101/(J98:J101/H98:H101*D98:D101),0)*J98:J101&gt;J98:J101,J98:J101,IF(J98:J101&gt;0,E98:E101/(J98:J101/H98:H101*D98:D101),0)*J98:J101),0))</f>
        <v>87</v>
      </c>
      <c r="K103" s="34" cm="1">
        <f t="array" ref="K103">SUMPRODUCT(ROUND(IF(K98:K101&gt;0,E98:E101/D98:D101,0)*K98:K101,0))</f>
        <v>4</v>
      </c>
      <c r="L103" s="27">
        <f>SUMIF($E98:$E101,"&gt;0",L98:L101)</f>
        <v>0</v>
      </c>
    </row>
    <row r="104" spans="1:12" x14ac:dyDescent="0.3">
      <c r="A104" s="74" t="s">
        <v>96</v>
      </c>
      <c r="B104" s="75"/>
      <c r="C104" s="76"/>
      <c r="D104" s="27">
        <f>SUMIF(G98:G101,"f",D98:D101)</f>
        <v>0</v>
      </c>
      <c r="E104" s="27">
        <f>SUMIF(G98:G101,"f",E98:E101)</f>
        <v>0</v>
      </c>
      <c r="F104" s="27" t="s">
        <v>94</v>
      </c>
      <c r="G104" s="27" t="s">
        <v>94</v>
      </c>
      <c r="H104" s="27">
        <f t="shared" ref="H104:J104" si="48">SUMIF($G98:$G101,"f",H98:H101)</f>
        <v>0</v>
      </c>
      <c r="I104" s="27">
        <f t="shared" si="48"/>
        <v>0</v>
      </c>
      <c r="J104" s="27">
        <f t="shared" si="48"/>
        <v>0</v>
      </c>
      <c r="K104" s="27">
        <f>SUMIF($G98:$G101,"f",K98:K101)</f>
        <v>0</v>
      </c>
      <c r="L104" s="27">
        <f>SUMIF($G98:$G101,"f",L98:L101)</f>
        <v>0</v>
      </c>
    </row>
    <row r="105" spans="1:12" x14ac:dyDescent="0.3">
      <c r="A105" s="71" t="s">
        <v>99</v>
      </c>
      <c r="B105" s="72"/>
      <c r="C105" s="72"/>
      <c r="D105" s="72"/>
      <c r="E105" s="72"/>
      <c r="F105" s="72"/>
      <c r="G105" s="72"/>
      <c r="H105" s="72"/>
      <c r="I105" s="77"/>
      <c r="J105" s="77"/>
      <c r="K105" s="77"/>
      <c r="L105" s="72"/>
    </row>
    <row r="106" spans="1:12" x14ac:dyDescent="0.3">
      <c r="A106" s="27">
        <v>1</v>
      </c>
      <c r="B106" s="50" t="s">
        <v>72</v>
      </c>
      <c r="C106" s="27">
        <v>3</v>
      </c>
      <c r="D106" s="27">
        <v>1</v>
      </c>
      <c r="E106" s="27">
        <v>1</v>
      </c>
      <c r="F106" s="31" t="s">
        <v>131</v>
      </c>
      <c r="G106" s="27" t="s">
        <v>91</v>
      </c>
      <c r="H106" s="27">
        <f t="shared" ref="H106" si="49">I106+J106</f>
        <v>15</v>
      </c>
      <c r="I106" s="27">
        <v>0</v>
      </c>
      <c r="J106" s="27">
        <v>15</v>
      </c>
      <c r="K106" s="27">
        <v>2</v>
      </c>
      <c r="L106" s="27">
        <v>0</v>
      </c>
    </row>
    <row r="107" spans="1:12" x14ac:dyDescent="0.3">
      <c r="A107" s="71" t="s">
        <v>93</v>
      </c>
      <c r="B107" s="72"/>
      <c r="C107" s="73"/>
      <c r="D107" s="33">
        <f>SUM(D106:D106)</f>
        <v>1</v>
      </c>
      <c r="E107" s="33">
        <f>SUM(E106:E106)</f>
        <v>1</v>
      </c>
      <c r="F107" s="33" t="s">
        <v>94</v>
      </c>
      <c r="G107" s="33" t="s">
        <v>94</v>
      </c>
      <c r="H107" s="33">
        <f>SUM(I107:J107)</f>
        <v>15</v>
      </c>
      <c r="I107" s="33">
        <f>SUM(I106:I106)</f>
        <v>0</v>
      </c>
      <c r="J107" s="33">
        <f>SUM(J106:J106)</f>
        <v>15</v>
      </c>
      <c r="K107" s="33">
        <f>SUM(K106:K106)</f>
        <v>2</v>
      </c>
      <c r="L107" s="33">
        <f>SUM(L106:L106)</f>
        <v>0</v>
      </c>
    </row>
    <row r="108" spans="1:12" x14ac:dyDescent="0.3">
      <c r="A108" s="74" t="s">
        <v>95</v>
      </c>
      <c r="B108" s="75"/>
      <c r="C108" s="76"/>
      <c r="D108" s="16" t="s">
        <v>94</v>
      </c>
      <c r="E108" s="27">
        <f>E107</f>
        <v>1</v>
      </c>
      <c r="F108" s="27" t="s">
        <v>94</v>
      </c>
      <c r="G108" s="27" t="s">
        <v>94</v>
      </c>
      <c r="H108" s="34">
        <f t="shared" ref="H108" si="50">SUM(I108:J108)</f>
        <v>15</v>
      </c>
      <c r="I108" s="27">
        <v>0</v>
      </c>
      <c r="J108" s="34" cm="1">
        <f t="array" ref="J108">SUMPRODUCT(ROUND(IF(IF(J106:J106&gt;0,E106:E106/(J106:J106/H106:H106*D106:D106),0)*J106:J106&gt;J106:J106,J106:J106,IF(J106:J106&gt;0,E106:E106/(J106:J106/H106:H106*D106:D106),0)*J106:J106),0))</f>
        <v>15</v>
      </c>
      <c r="K108" s="34">
        <f>SUMPRODUCT(ROUND(IF(K106&gt;0,E106/D106,0)*K106,0))</f>
        <v>2</v>
      </c>
      <c r="L108" s="27">
        <f>SUMIF($E106:$E106,"&gt;0",L106:L106)</f>
        <v>0</v>
      </c>
    </row>
    <row r="109" spans="1:12" x14ac:dyDescent="0.3">
      <c r="A109" s="74" t="s">
        <v>96</v>
      </c>
      <c r="B109" s="75"/>
      <c r="C109" s="76"/>
      <c r="D109" s="27">
        <f>SUMIF(G106:G106,"f",D106:D106)</f>
        <v>1</v>
      </c>
      <c r="E109" s="27">
        <f>SUMIF(G106:G106,"f",E106:E106)</f>
        <v>1</v>
      </c>
      <c r="F109" s="27" t="s">
        <v>94</v>
      </c>
      <c r="G109" s="27" t="s">
        <v>94</v>
      </c>
      <c r="H109" s="27">
        <f>SUMIF($G106:$G106,"f",H106:H106)</f>
        <v>15</v>
      </c>
      <c r="I109" s="27">
        <f>SUMIF($G106:$G106,"f",I106:I106)</f>
        <v>0</v>
      </c>
      <c r="J109" s="27">
        <f>SUMIF($G106:$G106,"f",J106:J106)</f>
        <v>15</v>
      </c>
      <c r="K109" s="27">
        <f>SUMIF($G106:$G106,"f",K106:K106)</f>
        <v>2</v>
      </c>
      <c r="L109" s="27">
        <f>SUMIF($G106:$G106,"f",L106:L106)</f>
        <v>0</v>
      </c>
    </row>
    <row r="110" spans="1:12" x14ac:dyDescent="0.3">
      <c r="A110" s="82" t="s">
        <v>147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1:12" x14ac:dyDescent="0.3">
      <c r="A111" s="27">
        <v>1</v>
      </c>
      <c r="B111" s="51" t="s">
        <v>38</v>
      </c>
      <c r="C111" s="27">
        <v>3</v>
      </c>
      <c r="D111" s="27">
        <v>2</v>
      </c>
      <c r="E111" s="27">
        <v>0.5</v>
      </c>
      <c r="F111" s="31" t="s">
        <v>131</v>
      </c>
      <c r="G111" s="27" t="s">
        <v>92</v>
      </c>
      <c r="H111" s="27">
        <f>I111+J111</f>
        <v>30</v>
      </c>
      <c r="I111" s="31">
        <v>15</v>
      </c>
      <c r="J111" s="31">
        <v>15</v>
      </c>
      <c r="K111" s="31">
        <v>2</v>
      </c>
      <c r="L111" s="27">
        <v>0</v>
      </c>
    </row>
    <row r="112" spans="1:12" x14ac:dyDescent="0.3">
      <c r="A112" s="71" t="s">
        <v>93</v>
      </c>
      <c r="B112" s="72"/>
      <c r="C112" s="73"/>
      <c r="D112" s="33">
        <f>SUM(D111:D111)</f>
        <v>2</v>
      </c>
      <c r="E112" s="33">
        <f>SUM(E111:E111)</f>
        <v>0.5</v>
      </c>
      <c r="F112" s="33" t="s">
        <v>94</v>
      </c>
      <c r="G112" s="33" t="s">
        <v>94</v>
      </c>
      <c r="H112" s="33">
        <f>SUM(I112:J112)</f>
        <v>30</v>
      </c>
      <c r="I112" s="33">
        <f>SUM(I111:I111)</f>
        <v>15</v>
      </c>
      <c r="J112" s="33">
        <f>SUM(J111:J111)</f>
        <v>15</v>
      </c>
      <c r="K112" s="33">
        <f>SUM(K111:K111)</f>
        <v>2</v>
      </c>
      <c r="L112" s="33">
        <f>SUM(L111:L111)</f>
        <v>0</v>
      </c>
    </row>
    <row r="113" spans="1:12" x14ac:dyDescent="0.3">
      <c r="A113" s="74" t="s">
        <v>95</v>
      </c>
      <c r="B113" s="75"/>
      <c r="C113" s="76"/>
      <c r="D113" s="16" t="s">
        <v>94</v>
      </c>
      <c r="E113" s="27">
        <f>E112</f>
        <v>0.5</v>
      </c>
      <c r="F113" s="27" t="s">
        <v>94</v>
      </c>
      <c r="G113" s="27" t="s">
        <v>94</v>
      </c>
      <c r="H113" s="34">
        <f t="shared" ref="H113" si="51">SUM(I113:J113)</f>
        <v>8</v>
      </c>
      <c r="I113" s="27">
        <v>0</v>
      </c>
      <c r="J113" s="34" cm="1">
        <f t="array" ref="J113">SUMPRODUCT(ROUND(IF(IF(J111:J111&gt;0,E111:E111/(J111:J111/H111:H111*D111:D111),0)*J111:J111&gt;J111:J111,J111:J111,IF(J111:J111&gt;0,E111:E111/(J111:J111/H111:H111*D111:D111),0)*J111:J111),0))</f>
        <v>8</v>
      </c>
      <c r="K113" s="34">
        <f>SUMPRODUCT(ROUND(IF(K111&gt;0,E111/D111,0)*K111,0))</f>
        <v>1</v>
      </c>
      <c r="L113" s="27">
        <f>SUMIF($E111:$E111,"&gt;0",L111:L111)</f>
        <v>0</v>
      </c>
    </row>
    <row r="114" spans="1:12" x14ac:dyDescent="0.3">
      <c r="A114" s="74" t="s">
        <v>96</v>
      </c>
      <c r="B114" s="75"/>
      <c r="C114" s="76"/>
      <c r="D114" s="27">
        <f>SUMIF(G111:G111,"f",D111:D111)</f>
        <v>0</v>
      </c>
      <c r="E114" s="27">
        <f>SUMIF(G111:G111,"f",E111:E111)</f>
        <v>0</v>
      </c>
      <c r="F114" s="27" t="s">
        <v>94</v>
      </c>
      <c r="G114" s="27" t="s">
        <v>94</v>
      </c>
      <c r="H114" s="27">
        <f>SUMIF($G111:$G111,"f",H111:H111)</f>
        <v>0</v>
      </c>
      <c r="I114" s="27">
        <f>SUMIF($G111:$G111,"f",I111:I111)</f>
        <v>0</v>
      </c>
      <c r="J114" s="27">
        <f>SUMIF($G111:$G111,"f",J111:J111)</f>
        <v>0</v>
      </c>
      <c r="K114" s="27">
        <f>SUMIF($G111:$G111,"f",K111:K111)</f>
        <v>0</v>
      </c>
      <c r="L114" s="27">
        <f>SUMIF($G111:$G111,"f",L111:L111)</f>
        <v>0</v>
      </c>
    </row>
    <row r="115" spans="1:12" x14ac:dyDescent="0.3">
      <c r="A115" s="82" t="s">
        <v>149</v>
      </c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</row>
    <row r="116" spans="1:12" x14ac:dyDescent="0.3">
      <c r="A116" s="27">
        <v>1</v>
      </c>
      <c r="B116" s="62" t="s">
        <v>66</v>
      </c>
      <c r="C116" s="27">
        <v>3</v>
      </c>
      <c r="D116" s="27">
        <v>3</v>
      </c>
      <c r="E116" s="27">
        <v>2</v>
      </c>
      <c r="F116" s="31" t="s">
        <v>131</v>
      </c>
      <c r="G116" s="27" t="s">
        <v>92</v>
      </c>
      <c r="H116" s="27">
        <f t="shared" ref="H116" si="52">I116+J116</f>
        <v>45</v>
      </c>
      <c r="I116" s="31">
        <v>15</v>
      </c>
      <c r="J116" s="31">
        <v>30</v>
      </c>
      <c r="K116" s="31">
        <v>2</v>
      </c>
      <c r="L116" s="27">
        <v>0</v>
      </c>
    </row>
    <row r="117" spans="1:12" x14ac:dyDescent="0.3">
      <c r="A117" s="71" t="s">
        <v>93</v>
      </c>
      <c r="B117" s="72"/>
      <c r="C117" s="73"/>
      <c r="D117" s="33">
        <f>SUM(D116:D116)</f>
        <v>3</v>
      </c>
      <c r="E117" s="33">
        <f>SUM(E116:E116)</f>
        <v>2</v>
      </c>
      <c r="F117" s="33" t="s">
        <v>94</v>
      </c>
      <c r="G117" s="33" t="s">
        <v>94</v>
      </c>
      <c r="H117" s="33">
        <f>SUM(I117:J117)</f>
        <v>45</v>
      </c>
      <c r="I117" s="33">
        <f>SUM(I116:I116)</f>
        <v>15</v>
      </c>
      <c r="J117" s="33">
        <f>SUM(J116:J116)</f>
        <v>30</v>
      </c>
      <c r="K117" s="33">
        <f>SUM(K116:K116)</f>
        <v>2</v>
      </c>
      <c r="L117" s="33">
        <f>SUM(L116:L116)</f>
        <v>0</v>
      </c>
    </row>
    <row r="118" spans="1:12" x14ac:dyDescent="0.3">
      <c r="A118" s="74" t="s">
        <v>95</v>
      </c>
      <c r="B118" s="75"/>
      <c r="C118" s="76"/>
      <c r="D118" s="16" t="s">
        <v>94</v>
      </c>
      <c r="E118" s="27">
        <f>E117</f>
        <v>2</v>
      </c>
      <c r="F118" s="27" t="s">
        <v>94</v>
      </c>
      <c r="G118" s="27" t="s">
        <v>94</v>
      </c>
      <c r="H118" s="34">
        <f t="shared" ref="H118" si="53">SUM(I118:J118)</f>
        <v>30</v>
      </c>
      <c r="I118" s="27">
        <v>0</v>
      </c>
      <c r="J118" s="34" cm="1">
        <f t="array" ref="J118">SUMPRODUCT(ROUND(IF(IF(J116:J116&gt;0,E116:E116/(J116:J116/H116:H116*D116:D116),0)*J116:J116&gt;J116:J116,J116:J116,IF(J116:J116&gt;0,E116:E116/(J116:J116/H116:H116*D116:D116),0)*J116:J116),0))</f>
        <v>30</v>
      </c>
      <c r="K118" s="34">
        <f>SUMPRODUCT(ROUND(IF(K116&gt;0,E116/D116,0)*K116,0))</f>
        <v>1</v>
      </c>
      <c r="L118" s="27">
        <f>SUMIF($E116:$E116,"&gt;0",L116:L116)</f>
        <v>0</v>
      </c>
    </row>
    <row r="119" spans="1:12" x14ac:dyDescent="0.3">
      <c r="A119" s="74" t="s">
        <v>96</v>
      </c>
      <c r="B119" s="75"/>
      <c r="C119" s="76"/>
      <c r="D119" s="27">
        <f>SUMIF(G116:G116,"f",D116:D116)</f>
        <v>0</v>
      </c>
      <c r="E119" s="27">
        <f>SUMIF(G116:G116,"f",E116:E116)</f>
        <v>0</v>
      </c>
      <c r="F119" s="27" t="s">
        <v>94</v>
      </c>
      <c r="G119" s="27" t="s">
        <v>94</v>
      </c>
      <c r="H119" s="27">
        <f>SUMIF($G116:$G116,"f",H116:H116)</f>
        <v>0</v>
      </c>
      <c r="I119" s="27">
        <f>SUMIF($G116:$G116,"f",I116:I116)</f>
        <v>0</v>
      </c>
      <c r="J119" s="27">
        <f>SUMIF($G116:$G116,"f",J116:J116)</f>
        <v>0</v>
      </c>
      <c r="K119" s="27">
        <f>SUMIF($G116:$G116,"f",K116:K116)</f>
        <v>0</v>
      </c>
      <c r="L119" s="27">
        <f>SUMIF($G116:$G116,"f",L116:L116)</f>
        <v>0</v>
      </c>
    </row>
    <row r="120" spans="1:12" x14ac:dyDescent="0.3">
      <c r="A120" s="71" t="s">
        <v>100</v>
      </c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</row>
    <row r="121" spans="1:12" x14ac:dyDescent="0.3">
      <c r="A121" s="96" t="s">
        <v>148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</row>
    <row r="122" spans="1:12" x14ac:dyDescent="0.3">
      <c r="A122" s="27">
        <v>1</v>
      </c>
      <c r="B122" s="39" t="s">
        <v>75</v>
      </c>
      <c r="C122" s="69">
        <v>3</v>
      </c>
      <c r="D122" s="35">
        <v>2</v>
      </c>
      <c r="E122" s="35">
        <v>2</v>
      </c>
      <c r="F122" s="31" t="s">
        <v>131</v>
      </c>
      <c r="G122" s="35" t="s">
        <v>92</v>
      </c>
      <c r="H122" s="35">
        <f>I122+J122</f>
        <v>30</v>
      </c>
      <c r="I122" s="70">
        <v>0</v>
      </c>
      <c r="J122" s="70">
        <v>30</v>
      </c>
      <c r="K122" s="70">
        <v>2</v>
      </c>
      <c r="L122" s="35">
        <v>0</v>
      </c>
    </row>
    <row r="123" spans="1:12" x14ac:dyDescent="0.3">
      <c r="A123" s="71" t="s">
        <v>93</v>
      </c>
      <c r="B123" s="72"/>
      <c r="C123" s="73"/>
      <c r="D123" s="33">
        <f>SUM(D122)</f>
        <v>2</v>
      </c>
      <c r="E123" s="33">
        <f>SUM(E122)</f>
        <v>2</v>
      </c>
      <c r="F123" s="33" t="s">
        <v>94</v>
      </c>
      <c r="G123" s="33" t="s">
        <v>94</v>
      </c>
      <c r="H123" s="33">
        <f>SUM(I123:J123)</f>
        <v>30</v>
      </c>
      <c r="I123" s="33">
        <f t="shared" ref="I123" si="54">SUM(I120:I122)</f>
        <v>0</v>
      </c>
      <c r="J123" s="33">
        <f>SUM(J122)</f>
        <v>30</v>
      </c>
      <c r="K123" s="33">
        <f>SUM(K122)</f>
        <v>2</v>
      </c>
      <c r="L123" s="33">
        <f t="shared" ref="L123" si="55">SUM(L120:L122)</f>
        <v>0</v>
      </c>
    </row>
    <row r="124" spans="1:12" x14ac:dyDescent="0.3">
      <c r="A124" s="74" t="s">
        <v>95</v>
      </c>
      <c r="B124" s="75"/>
      <c r="C124" s="76"/>
      <c r="D124" s="16" t="s">
        <v>94</v>
      </c>
      <c r="E124" s="27">
        <f>E123</f>
        <v>2</v>
      </c>
      <c r="F124" s="27" t="s">
        <v>94</v>
      </c>
      <c r="G124" s="27" t="s">
        <v>94</v>
      </c>
      <c r="H124" s="34">
        <f t="shared" ref="H124:H125" si="56">SUM(I124:J124)</f>
        <v>30</v>
      </c>
      <c r="I124" s="27">
        <v>0</v>
      </c>
      <c r="J124" s="34">
        <f>SUMPRODUCT(ROUND(IF(IF(J122&gt;0,E122/(J122/H122*D122),0)*J122&gt;J122,J122,IF(J122&gt;0,E122/(J122/H122*D122),0)*J122),0))</f>
        <v>30</v>
      </c>
      <c r="K124" s="34">
        <f>SUMPRODUCT(ROUND(IF(K122&gt;0,E122/D122,0)*K122,0))</f>
        <v>2</v>
      </c>
      <c r="L124" s="27">
        <f t="shared" ref="L124" si="57">SUMIF($E122,"&gt;0",L122)</f>
        <v>0</v>
      </c>
    </row>
    <row r="125" spans="1:12" x14ac:dyDescent="0.3">
      <c r="A125" s="74" t="s">
        <v>96</v>
      </c>
      <c r="B125" s="75"/>
      <c r="C125" s="76"/>
      <c r="D125" s="27">
        <f>SUMIF(G122,"f",D122)</f>
        <v>0</v>
      </c>
      <c r="E125" s="27">
        <f>SUMIF(G122,"f",E122)</f>
        <v>0</v>
      </c>
      <c r="F125" s="27" t="s">
        <v>94</v>
      </c>
      <c r="G125" s="27" t="s">
        <v>94</v>
      </c>
      <c r="H125" s="27">
        <f t="shared" si="56"/>
        <v>0</v>
      </c>
      <c r="I125" s="27">
        <f>SUMIF($G122,"f",I122)</f>
        <v>0</v>
      </c>
      <c r="J125" s="27">
        <f t="shared" ref="J125:L125" si="58">SUMIF($G122,"f",J122)</f>
        <v>0</v>
      </c>
      <c r="K125" s="27">
        <f t="shared" si="58"/>
        <v>0</v>
      </c>
      <c r="L125" s="27">
        <f t="shared" si="58"/>
        <v>0</v>
      </c>
    </row>
    <row r="126" spans="1:12" x14ac:dyDescent="0.3">
      <c r="A126" s="71" t="s">
        <v>156</v>
      </c>
      <c r="B126" s="72"/>
      <c r="C126" s="73"/>
      <c r="D126" s="33">
        <f>D94+D102+D107+D112+D117+D123</f>
        <v>30</v>
      </c>
      <c r="E126" s="33">
        <f t="shared" ref="E126:L126" si="59">E94+E102+E107+E112+E117+E123</f>
        <v>12</v>
      </c>
      <c r="F126" s="33" t="s">
        <v>94</v>
      </c>
      <c r="G126" s="33" t="s">
        <v>94</v>
      </c>
      <c r="H126" s="33">
        <f t="shared" si="59"/>
        <v>450</v>
      </c>
      <c r="I126" s="33">
        <f t="shared" si="59"/>
        <v>150</v>
      </c>
      <c r="J126" s="33">
        <f t="shared" si="59"/>
        <v>300</v>
      </c>
      <c r="K126" s="33">
        <f t="shared" si="59"/>
        <v>23</v>
      </c>
      <c r="L126" s="33">
        <f t="shared" si="59"/>
        <v>0</v>
      </c>
    </row>
    <row r="128" spans="1:12" x14ac:dyDescent="0.3">
      <c r="A128" s="18" t="s">
        <v>23</v>
      </c>
    </row>
    <row r="129" spans="1:12" ht="72" customHeight="1" x14ac:dyDescent="0.3">
      <c r="A129" s="84" t="s">
        <v>81</v>
      </c>
      <c r="B129" s="84" t="s">
        <v>82</v>
      </c>
      <c r="C129" s="78" t="s">
        <v>83</v>
      </c>
      <c r="D129" s="78" t="s">
        <v>84</v>
      </c>
      <c r="E129" s="80" t="s">
        <v>85</v>
      </c>
      <c r="F129" s="78" t="s">
        <v>86</v>
      </c>
      <c r="G129" s="80" t="s">
        <v>87</v>
      </c>
      <c r="H129" s="86" t="s">
        <v>88</v>
      </c>
      <c r="I129" s="87"/>
      <c r="J129" s="87"/>
      <c r="K129" s="88"/>
      <c r="L129" s="78" t="s">
        <v>168</v>
      </c>
    </row>
    <row r="130" spans="1:12" ht="72" customHeight="1" x14ac:dyDescent="0.3">
      <c r="A130" s="85"/>
      <c r="B130" s="85"/>
      <c r="C130" s="79"/>
      <c r="D130" s="79"/>
      <c r="E130" s="81"/>
      <c r="F130" s="79"/>
      <c r="G130" s="81"/>
      <c r="H130" s="22" t="s">
        <v>2</v>
      </c>
      <c r="I130" s="23" t="s">
        <v>3</v>
      </c>
      <c r="J130" s="23" t="s">
        <v>4</v>
      </c>
      <c r="K130" s="23" t="s">
        <v>128</v>
      </c>
      <c r="L130" s="79"/>
    </row>
    <row r="131" spans="1:12" x14ac:dyDescent="0.3">
      <c r="A131" s="71" t="s">
        <v>89</v>
      </c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</row>
    <row r="132" spans="1:12" x14ac:dyDescent="0.3">
      <c r="A132" s="71" t="s">
        <v>90</v>
      </c>
      <c r="B132" s="72"/>
      <c r="C132" s="72"/>
      <c r="D132" s="72"/>
      <c r="E132" s="72"/>
      <c r="F132" s="72"/>
      <c r="G132" s="72"/>
      <c r="H132" s="77"/>
      <c r="I132" s="77"/>
      <c r="J132" s="77"/>
      <c r="K132" s="77"/>
      <c r="L132" s="77"/>
    </row>
    <row r="133" spans="1:12" x14ac:dyDescent="0.3">
      <c r="A133" s="27">
        <v>1</v>
      </c>
      <c r="B133" s="47" t="s">
        <v>24</v>
      </c>
      <c r="C133" s="31">
        <v>4</v>
      </c>
      <c r="D133" s="31">
        <v>2</v>
      </c>
      <c r="E133" s="27">
        <v>0</v>
      </c>
      <c r="F133" s="31" t="s">
        <v>131</v>
      </c>
      <c r="G133" s="27" t="s">
        <v>91</v>
      </c>
      <c r="H133" s="27">
        <f t="shared" ref="H133:H134" si="60">I133+J133</f>
        <v>30</v>
      </c>
      <c r="I133" s="31">
        <v>0</v>
      </c>
      <c r="J133" s="31">
        <v>30</v>
      </c>
      <c r="K133" s="31">
        <v>1</v>
      </c>
      <c r="L133" s="27">
        <v>0</v>
      </c>
    </row>
    <row r="134" spans="1:12" x14ac:dyDescent="0.3">
      <c r="A134" s="27">
        <v>2</v>
      </c>
      <c r="B134" s="47" t="s">
        <v>25</v>
      </c>
      <c r="C134" s="31">
        <v>4</v>
      </c>
      <c r="D134" s="31">
        <v>0</v>
      </c>
      <c r="E134" s="27">
        <v>0</v>
      </c>
      <c r="F134" s="31" t="s">
        <v>131</v>
      </c>
      <c r="G134" s="27" t="s">
        <v>92</v>
      </c>
      <c r="H134" s="27">
        <f t="shared" si="60"/>
        <v>30</v>
      </c>
      <c r="I134" s="31">
        <v>0</v>
      </c>
      <c r="J134" s="31">
        <v>30</v>
      </c>
      <c r="K134" s="31">
        <v>0</v>
      </c>
      <c r="L134" s="27">
        <v>0</v>
      </c>
    </row>
    <row r="135" spans="1:12" x14ac:dyDescent="0.3">
      <c r="A135" s="89" t="s">
        <v>93</v>
      </c>
      <c r="B135" s="90"/>
      <c r="C135" s="91"/>
      <c r="D135" s="33">
        <f>SUM(D133:D134)</f>
        <v>2</v>
      </c>
      <c r="E135" s="33">
        <f>SUM(E133:E134)</f>
        <v>0</v>
      </c>
      <c r="F135" s="33" t="s">
        <v>94</v>
      </c>
      <c r="G135" s="33" t="s">
        <v>94</v>
      </c>
      <c r="H135" s="33">
        <f>SUM(I135:J135)</f>
        <v>60</v>
      </c>
      <c r="I135" s="33">
        <f t="shared" ref="I135:L135" si="61">SUM(I133:I134)</f>
        <v>0</v>
      </c>
      <c r="J135" s="33">
        <f t="shared" si="61"/>
        <v>60</v>
      </c>
      <c r="K135" s="33">
        <f t="shared" si="61"/>
        <v>1</v>
      </c>
      <c r="L135" s="33">
        <f t="shared" si="61"/>
        <v>0</v>
      </c>
    </row>
    <row r="136" spans="1:12" x14ac:dyDescent="0.3">
      <c r="A136" s="74" t="s">
        <v>95</v>
      </c>
      <c r="B136" s="75"/>
      <c r="C136" s="76"/>
      <c r="D136" s="16" t="s">
        <v>94</v>
      </c>
      <c r="E136" s="27">
        <f>E135</f>
        <v>0</v>
      </c>
      <c r="F136" s="27" t="s">
        <v>94</v>
      </c>
      <c r="G136" s="27" t="s">
        <v>94</v>
      </c>
      <c r="H136" s="34">
        <f t="shared" ref="H136:H137" si="62">SUM(I136:J136)</f>
        <v>0</v>
      </c>
      <c r="I136" s="27">
        <v>0</v>
      </c>
      <c r="J136" s="34">
        <v>0</v>
      </c>
      <c r="K136" s="34" cm="1">
        <f t="array" ref="K136">SUMPRODUCT(ROUND(IF(K133:K134&gt;0,E133:E134/D133:D134,0)*K133:K134,0))</f>
        <v>0</v>
      </c>
      <c r="L136" s="27">
        <f t="shared" ref="L136" si="63">SUMIF($E133:$E134,"&gt;0",L133:L134)</f>
        <v>0</v>
      </c>
    </row>
    <row r="137" spans="1:12" x14ac:dyDescent="0.3">
      <c r="A137" s="74" t="s">
        <v>96</v>
      </c>
      <c r="B137" s="75"/>
      <c r="C137" s="76"/>
      <c r="D137" s="27">
        <f>SUMIF(G133:G134,"f",D133:D134)</f>
        <v>2</v>
      </c>
      <c r="E137" s="27">
        <f>SUMIF(G133:G134,"f",E133:E134)</f>
        <v>0</v>
      </c>
      <c r="F137" s="27" t="s">
        <v>94</v>
      </c>
      <c r="G137" s="27" t="s">
        <v>94</v>
      </c>
      <c r="H137" s="27">
        <f t="shared" si="62"/>
        <v>30</v>
      </c>
      <c r="I137" s="27">
        <f t="shared" ref="I137:J137" si="64">SUMIF($G133:$G134,"f",I133:I134)</f>
        <v>0</v>
      </c>
      <c r="J137" s="27">
        <f t="shared" si="64"/>
        <v>30</v>
      </c>
      <c r="K137" s="27">
        <f>SUMIF($G133:$G134,"f",K133:K134)</f>
        <v>1</v>
      </c>
      <c r="L137" s="27">
        <f t="shared" ref="L137" si="65">SUMIF($G133:$G134,"f",L133:L134)</f>
        <v>0</v>
      </c>
    </row>
    <row r="138" spans="1:12" x14ac:dyDescent="0.3">
      <c r="A138" s="71" t="s">
        <v>98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</row>
    <row r="139" spans="1:12" x14ac:dyDescent="0.3">
      <c r="A139" s="27">
        <v>1</v>
      </c>
      <c r="B139" s="38" t="s">
        <v>58</v>
      </c>
      <c r="C139" s="27">
        <v>4</v>
      </c>
      <c r="D139" s="27">
        <v>2</v>
      </c>
      <c r="E139" s="27">
        <v>2</v>
      </c>
      <c r="F139" s="31" t="s">
        <v>131</v>
      </c>
      <c r="G139" s="27" t="s">
        <v>91</v>
      </c>
      <c r="H139" s="27">
        <v>30</v>
      </c>
      <c r="I139" s="31">
        <v>0</v>
      </c>
      <c r="J139" s="31">
        <v>30</v>
      </c>
      <c r="K139" s="31">
        <v>2</v>
      </c>
      <c r="L139" s="27">
        <v>0</v>
      </c>
    </row>
    <row r="140" spans="1:12" x14ac:dyDescent="0.3">
      <c r="A140" s="27">
        <v>2</v>
      </c>
      <c r="B140" s="51" t="s">
        <v>42</v>
      </c>
      <c r="C140" s="27">
        <v>4</v>
      </c>
      <c r="D140" s="27">
        <v>5</v>
      </c>
      <c r="E140" s="27">
        <v>1.5</v>
      </c>
      <c r="F140" s="27" t="s">
        <v>132</v>
      </c>
      <c r="G140" s="31" t="s">
        <v>92</v>
      </c>
      <c r="H140" s="31">
        <f>I140+J140</f>
        <v>60</v>
      </c>
      <c r="I140" s="31">
        <v>30</v>
      </c>
      <c r="J140" s="31">
        <v>30</v>
      </c>
      <c r="K140" s="31">
        <v>4</v>
      </c>
      <c r="L140" s="27">
        <v>0</v>
      </c>
    </row>
    <row r="141" spans="1:12" x14ac:dyDescent="0.3">
      <c r="A141" s="71" t="s">
        <v>93</v>
      </c>
      <c r="B141" s="72"/>
      <c r="C141" s="73"/>
      <c r="D141" s="33">
        <f>SUM(D139:D140)</f>
        <v>7</v>
      </c>
      <c r="E141" s="33">
        <f>SUM(E139:E140)</f>
        <v>3.5</v>
      </c>
      <c r="F141" s="33" t="s">
        <v>94</v>
      </c>
      <c r="G141" s="33" t="s">
        <v>94</v>
      </c>
      <c r="H141" s="33">
        <f>SUM(H139:H140)</f>
        <v>90</v>
      </c>
      <c r="I141" s="33">
        <f>SUM(I139:I140)</f>
        <v>30</v>
      </c>
      <c r="J141" s="33">
        <f>SUM(J139:J140)</f>
        <v>60</v>
      </c>
      <c r="K141" s="33">
        <f>SUM(K139:K140)</f>
        <v>6</v>
      </c>
      <c r="L141" s="33">
        <f>SUM(L139:L140)</f>
        <v>0</v>
      </c>
    </row>
    <row r="142" spans="1:12" x14ac:dyDescent="0.3">
      <c r="A142" s="74" t="s">
        <v>95</v>
      </c>
      <c r="B142" s="75"/>
      <c r="C142" s="76"/>
      <c r="D142" s="16" t="s">
        <v>94</v>
      </c>
      <c r="E142" s="27">
        <f>E141</f>
        <v>3.5</v>
      </c>
      <c r="F142" s="27" t="s">
        <v>94</v>
      </c>
      <c r="G142" s="27" t="s">
        <v>94</v>
      </c>
      <c r="H142" s="34">
        <f>SUM(I142:J142)</f>
        <v>48</v>
      </c>
      <c r="I142" s="27">
        <v>0</v>
      </c>
      <c r="J142" s="34" cm="1">
        <f t="array" ref="J142">SUMPRODUCT(ROUND(IF(IF(D139:D140&gt;0,IF(J139:J140&gt;0,E139:E140/(J139:J140/H139:H140*D139:D140),0),0)*J139:J140&gt;J139:J140,J139:J140,IF(D139:D140&gt;0,IF(J139:J140&gt;0,E139:E140/(J139:J140/H139:H140*D139:D140),0),0)*J139:J140),0))</f>
        <v>48</v>
      </c>
      <c r="K142" s="34" cm="1">
        <f t="array" ref="K142">SUMPRODUCT(ROUND(IF(D139:D140&gt;0,E139:E140/D139:D140,0)*K139:K140,0))</f>
        <v>3</v>
      </c>
      <c r="L142" s="27">
        <f>SUMIF($E139:$E140,"&gt;0",L139:L140)</f>
        <v>0</v>
      </c>
    </row>
    <row r="143" spans="1:12" x14ac:dyDescent="0.3">
      <c r="A143" s="74" t="s">
        <v>96</v>
      </c>
      <c r="B143" s="75"/>
      <c r="C143" s="76"/>
      <c r="D143" s="27">
        <f>SUMIF(G139:G140,"f",D139:D140)</f>
        <v>2</v>
      </c>
      <c r="E143" s="27">
        <f>SUMIF(G139:G140,"f",E139:E140)</f>
        <v>2</v>
      </c>
      <c r="F143" s="27" t="s">
        <v>94</v>
      </c>
      <c r="G143" s="27" t="s">
        <v>94</v>
      </c>
      <c r="H143" s="27">
        <f>SUMIF($G139:$G140,"f",H139:H140)</f>
        <v>30</v>
      </c>
      <c r="I143" s="27">
        <f>SUMIF($G139:$G140,"f",I139:I140)</f>
        <v>0</v>
      </c>
      <c r="J143" s="27">
        <f>SUMIF($G139:$G140,"f",J139:J140)</f>
        <v>30</v>
      </c>
      <c r="K143" s="27">
        <f>SUMIF($G139:$G140,"f",K139:K140)</f>
        <v>2</v>
      </c>
      <c r="L143" s="27">
        <f>SUMIF($G139:$G140,"f",L139:L140)</f>
        <v>0</v>
      </c>
    </row>
    <row r="144" spans="1:12" x14ac:dyDescent="0.3">
      <c r="A144" s="71" t="s">
        <v>99</v>
      </c>
      <c r="B144" s="72"/>
      <c r="C144" s="72"/>
      <c r="D144" s="72"/>
      <c r="E144" s="72"/>
      <c r="F144" s="72"/>
      <c r="G144" s="72"/>
      <c r="H144" s="72"/>
      <c r="I144" s="77"/>
      <c r="J144" s="77"/>
      <c r="K144" s="77"/>
      <c r="L144" s="72"/>
    </row>
    <row r="145" spans="1:12" x14ac:dyDescent="0.3">
      <c r="A145" s="27">
        <v>1</v>
      </c>
      <c r="B145" s="38" t="s">
        <v>14</v>
      </c>
      <c r="C145" s="27">
        <v>4</v>
      </c>
      <c r="D145" s="27">
        <v>2</v>
      </c>
      <c r="E145" s="27">
        <v>1</v>
      </c>
      <c r="F145" s="31" t="s">
        <v>131</v>
      </c>
      <c r="G145" s="27" t="s">
        <v>91</v>
      </c>
      <c r="H145" s="27">
        <v>30</v>
      </c>
      <c r="I145" s="27">
        <v>15</v>
      </c>
      <c r="J145" s="27">
        <v>15</v>
      </c>
      <c r="K145" s="27">
        <v>2</v>
      </c>
      <c r="L145" s="27">
        <v>0</v>
      </c>
    </row>
    <row r="146" spans="1:12" x14ac:dyDescent="0.3">
      <c r="A146" s="27">
        <v>2</v>
      </c>
      <c r="B146" s="38" t="s">
        <v>41</v>
      </c>
      <c r="C146" s="27">
        <v>4</v>
      </c>
      <c r="D146" s="27">
        <v>6.5</v>
      </c>
      <c r="E146" s="27">
        <v>2</v>
      </c>
      <c r="F146" s="27" t="s">
        <v>132</v>
      </c>
      <c r="G146" s="27" t="s">
        <v>91</v>
      </c>
      <c r="H146" s="27">
        <v>90</v>
      </c>
      <c r="I146" s="31">
        <v>45</v>
      </c>
      <c r="J146" s="31">
        <v>45</v>
      </c>
      <c r="K146" s="31">
        <v>4</v>
      </c>
      <c r="L146" s="27">
        <v>0</v>
      </c>
    </row>
    <row r="147" spans="1:12" x14ac:dyDescent="0.3">
      <c r="A147" s="71" t="s">
        <v>93</v>
      </c>
      <c r="B147" s="72"/>
      <c r="C147" s="73"/>
      <c r="D147" s="33">
        <f>SUM(D145:D146)</f>
        <v>8.5</v>
      </c>
      <c r="E147" s="33">
        <f>SUM(E145:E146)</f>
        <v>3</v>
      </c>
      <c r="F147" s="33" t="s">
        <v>94</v>
      </c>
      <c r="G147" s="33" t="s">
        <v>94</v>
      </c>
      <c r="H147" s="33">
        <f>SUM(H145:H146)</f>
        <v>120</v>
      </c>
      <c r="I147" s="33">
        <f>SUM(I145:I146)</f>
        <v>60</v>
      </c>
      <c r="J147" s="33">
        <f>SUM(J145:J146)</f>
        <v>60</v>
      </c>
      <c r="K147" s="33">
        <f>SUM(K145:K146)</f>
        <v>6</v>
      </c>
      <c r="L147" s="33">
        <f>SUM(L145:L146)</f>
        <v>0</v>
      </c>
    </row>
    <row r="148" spans="1:12" x14ac:dyDescent="0.3">
      <c r="A148" s="74" t="s">
        <v>95</v>
      </c>
      <c r="B148" s="75"/>
      <c r="C148" s="76"/>
      <c r="D148" s="16" t="s">
        <v>94</v>
      </c>
      <c r="E148" s="27">
        <f>E147</f>
        <v>3</v>
      </c>
      <c r="F148" s="27" t="s">
        <v>94</v>
      </c>
      <c r="G148" s="27" t="s">
        <v>94</v>
      </c>
      <c r="H148" s="34">
        <f>SUM(I148:J148)</f>
        <v>43</v>
      </c>
      <c r="I148" s="27">
        <v>0</v>
      </c>
      <c r="J148" s="34" cm="1">
        <f t="array" ref="J148">SUMPRODUCT(ROUND(IF(IF(D145:D146&gt;0,IF(J145:J146&gt;0,E145:E146/(J145:J146/H145:H146*D145:D146),0),0)*J145:J146&gt;J145:J146,J145:J146,IF(D145:D146&gt;0,IF(J145:J146&gt;0,E145:E146/(J145:J146/H145:H146*D145:D146),0),0)*J145:J146),0))</f>
        <v>43</v>
      </c>
      <c r="K148" s="34" cm="1">
        <f t="array" ref="K148">SUMPRODUCT(ROUND(IF(D145:D146&gt;0,E145:E146/D145:D146,0)*K145:K146,0))</f>
        <v>2</v>
      </c>
      <c r="L148" s="27">
        <f>SUMIF($E145:$E146,"&gt;0",L145:L146)</f>
        <v>0</v>
      </c>
    </row>
    <row r="149" spans="1:12" x14ac:dyDescent="0.3">
      <c r="A149" s="74" t="s">
        <v>96</v>
      </c>
      <c r="B149" s="75"/>
      <c r="C149" s="76"/>
      <c r="D149" s="27">
        <f>SUMIF(G145:G146,"f",D145:D146)</f>
        <v>8.5</v>
      </c>
      <c r="E149" s="27">
        <f>SUMIF(G145:G146,"f",E145:E146)</f>
        <v>3</v>
      </c>
      <c r="F149" s="27" t="s">
        <v>94</v>
      </c>
      <c r="G149" s="27" t="s">
        <v>94</v>
      </c>
      <c r="H149" s="27">
        <f>SUMIF($G145:$G146,"f",H145:H146)</f>
        <v>120</v>
      </c>
      <c r="I149" s="27">
        <f>SUMIF($G145:$G146,"f",I145:I146)</f>
        <v>60</v>
      </c>
      <c r="J149" s="27">
        <f>SUMIF($G145:$G146,"f",J145:J146)</f>
        <v>60</v>
      </c>
      <c r="K149" s="27">
        <f>SUMIF($G145:$G146,"f",K145:K146)</f>
        <v>6</v>
      </c>
      <c r="L149" s="27">
        <f>SUMIF($G145:$G146,"f",L145:L146)</f>
        <v>0</v>
      </c>
    </row>
    <row r="150" spans="1:12" x14ac:dyDescent="0.3">
      <c r="A150" s="82" t="s">
        <v>149</v>
      </c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</row>
    <row r="151" spans="1:12" x14ac:dyDescent="0.3">
      <c r="A151" s="27">
        <v>1</v>
      </c>
      <c r="B151" s="62" t="s">
        <v>67</v>
      </c>
      <c r="C151" s="27">
        <v>4</v>
      </c>
      <c r="D151" s="27">
        <v>3</v>
      </c>
      <c r="E151" s="27">
        <v>2</v>
      </c>
      <c r="F151" s="31" t="s">
        <v>131</v>
      </c>
      <c r="G151" s="27" t="s">
        <v>92</v>
      </c>
      <c r="H151" s="27">
        <v>45</v>
      </c>
      <c r="I151" s="31">
        <v>15</v>
      </c>
      <c r="J151" s="31">
        <v>30</v>
      </c>
      <c r="K151" s="31">
        <v>2</v>
      </c>
      <c r="L151" s="27">
        <v>0</v>
      </c>
    </row>
    <row r="152" spans="1:12" x14ac:dyDescent="0.3">
      <c r="A152" s="71" t="s">
        <v>93</v>
      </c>
      <c r="B152" s="72"/>
      <c r="C152" s="73"/>
      <c r="D152" s="33">
        <f>SUM(D151:D151)</f>
        <v>3</v>
      </c>
      <c r="E152" s="33">
        <f>SUM(E151:E151)</f>
        <v>2</v>
      </c>
      <c r="F152" s="33" t="s">
        <v>94</v>
      </c>
      <c r="G152" s="33" t="s">
        <v>94</v>
      </c>
      <c r="H152" s="33">
        <f>SUM(I152:J152)</f>
        <v>45</v>
      </c>
      <c r="I152" s="33">
        <f>SUM(I151:I151)</f>
        <v>15</v>
      </c>
      <c r="J152" s="33">
        <f>SUM(J151:J151)</f>
        <v>30</v>
      </c>
      <c r="K152" s="33">
        <f>SUM(K151:K151)</f>
        <v>2</v>
      </c>
      <c r="L152" s="33">
        <f>SUM(L151:L151)</f>
        <v>0</v>
      </c>
    </row>
    <row r="153" spans="1:12" x14ac:dyDescent="0.3">
      <c r="A153" s="74" t="s">
        <v>95</v>
      </c>
      <c r="B153" s="75"/>
      <c r="C153" s="76"/>
      <c r="D153" s="16" t="s">
        <v>94</v>
      </c>
      <c r="E153" s="27">
        <f>E152</f>
        <v>2</v>
      </c>
      <c r="F153" s="27" t="s">
        <v>94</v>
      </c>
      <c r="G153" s="27" t="s">
        <v>94</v>
      </c>
      <c r="H153" s="34">
        <f t="shared" ref="H153" si="66">SUM(I153:J153)</f>
        <v>30</v>
      </c>
      <c r="I153" s="27">
        <v>0</v>
      </c>
      <c r="J153" s="34" cm="1">
        <f t="array" ref="J153">SUMPRODUCT(ROUND(IF(IF(J151:J151&gt;0,E151:E151/(J151:J151/H151:H151*D151:D151),0)*J151:J151&gt;J151:J151,J151:J151,IF(J151:J151&gt;0,E151:E151/(J151:J151/H151:H151*D151:D151),0)*J151:J151),0))</f>
        <v>30</v>
      </c>
      <c r="K153" s="34">
        <f>SUMPRODUCT(ROUND(IF(K151&gt;0,E151/D151,0)*K151,0))</f>
        <v>1</v>
      </c>
      <c r="L153" s="27">
        <f>SUMIF($E151:$E151,"&gt;0",L151:L151)</f>
        <v>0</v>
      </c>
    </row>
    <row r="154" spans="1:12" x14ac:dyDescent="0.3">
      <c r="A154" s="74" t="s">
        <v>96</v>
      </c>
      <c r="B154" s="75"/>
      <c r="C154" s="76"/>
      <c r="D154" s="27">
        <f>SUMIF(G151:G151,"f",D151:D151)</f>
        <v>0</v>
      </c>
      <c r="E154" s="27">
        <f>SUMIF(G151:G151,"f",E151:E151)</f>
        <v>0</v>
      </c>
      <c r="F154" s="27" t="s">
        <v>94</v>
      </c>
      <c r="G154" s="27" t="s">
        <v>94</v>
      </c>
      <c r="H154" s="27">
        <f>SUMIF($G151:$G151,"f",H151:H151)</f>
        <v>0</v>
      </c>
      <c r="I154" s="27">
        <f>SUMIF($G151:$G151,"f",I151:I151)</f>
        <v>0</v>
      </c>
      <c r="J154" s="27">
        <f>SUMIF($G151:$G151,"f",J151:J151)</f>
        <v>0</v>
      </c>
      <c r="K154" s="27">
        <f>SUMIF($G151:$G151,"f",K151:K151)</f>
        <v>0</v>
      </c>
      <c r="L154" s="27">
        <f>SUMIF($G151:$G151,"f",L151:L151)</f>
        <v>0</v>
      </c>
    </row>
    <row r="155" spans="1:12" x14ac:dyDescent="0.3">
      <c r="A155" s="82" t="s">
        <v>150</v>
      </c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</row>
    <row r="156" spans="1:12" x14ac:dyDescent="0.3">
      <c r="A156" s="27">
        <v>1</v>
      </c>
      <c r="B156" s="50" t="s">
        <v>61</v>
      </c>
      <c r="C156" s="27">
        <v>4</v>
      </c>
      <c r="D156" s="27">
        <v>4.5</v>
      </c>
      <c r="E156" s="27">
        <v>3</v>
      </c>
      <c r="F156" s="31" t="s">
        <v>131</v>
      </c>
      <c r="G156" s="27" t="s">
        <v>92</v>
      </c>
      <c r="H156" s="27">
        <v>60</v>
      </c>
      <c r="I156" s="27">
        <v>15</v>
      </c>
      <c r="J156" s="27">
        <v>45</v>
      </c>
      <c r="K156" s="27">
        <v>2</v>
      </c>
      <c r="L156" s="27">
        <v>0</v>
      </c>
    </row>
    <row r="157" spans="1:12" x14ac:dyDescent="0.3">
      <c r="A157" s="71" t="s">
        <v>93</v>
      </c>
      <c r="B157" s="72"/>
      <c r="C157" s="73"/>
      <c r="D157" s="33">
        <f>SUM(D156:D156)</f>
        <v>4.5</v>
      </c>
      <c r="E157" s="33">
        <f>SUM(E156:E156)</f>
        <v>3</v>
      </c>
      <c r="F157" s="33" t="s">
        <v>94</v>
      </c>
      <c r="G157" s="33" t="s">
        <v>94</v>
      </c>
      <c r="H157" s="33">
        <f>SUM(I157:J157)</f>
        <v>60</v>
      </c>
      <c r="I157" s="33">
        <f>SUM(I156:I156)</f>
        <v>15</v>
      </c>
      <c r="J157" s="33">
        <f>SUM(J156:J156)</f>
        <v>45</v>
      </c>
      <c r="K157" s="33">
        <f>SUM(K156:K156)</f>
        <v>2</v>
      </c>
      <c r="L157" s="33">
        <f>SUM(L156:L156)</f>
        <v>0</v>
      </c>
    </row>
    <row r="158" spans="1:12" x14ac:dyDescent="0.3">
      <c r="A158" s="74" t="s">
        <v>95</v>
      </c>
      <c r="B158" s="75"/>
      <c r="C158" s="76"/>
      <c r="D158" s="16" t="s">
        <v>94</v>
      </c>
      <c r="E158" s="27">
        <f>E157</f>
        <v>3</v>
      </c>
      <c r="F158" s="27" t="s">
        <v>94</v>
      </c>
      <c r="G158" s="27" t="s">
        <v>94</v>
      </c>
      <c r="H158" s="34">
        <f t="shared" ref="H158" si="67">SUM(I158:J158)</f>
        <v>40</v>
      </c>
      <c r="I158" s="27">
        <v>0</v>
      </c>
      <c r="J158" s="34" cm="1">
        <f t="array" ref="J158">SUMPRODUCT(ROUND(IF(IF(J156:J156&gt;0,E156:E156/(J156:J156/H156:H156*D156:D156),0)*J156:J156&gt;J156:J156,J156:J156,IF(J156:J156&gt;0,E156:E156/(J156:J156/H156:H156*D156:D156),0)*J156:J156),0))</f>
        <v>40</v>
      </c>
      <c r="K158" s="34">
        <f>SUMPRODUCT(ROUND(IF(K156&gt;0,E156/D156,0)*K156,0))</f>
        <v>1</v>
      </c>
      <c r="L158" s="27">
        <f>SUMIF($E156:$E156,"&gt;0",L156:L156)</f>
        <v>0</v>
      </c>
    </row>
    <row r="159" spans="1:12" x14ac:dyDescent="0.3">
      <c r="A159" s="74" t="s">
        <v>96</v>
      </c>
      <c r="B159" s="75"/>
      <c r="C159" s="76"/>
      <c r="D159" s="27">
        <f>SUMIF(G156:G156,"f",D156:D156)</f>
        <v>0</v>
      </c>
      <c r="E159" s="27">
        <f>SUMIF(G156:G156,"f",E156:E156)</f>
        <v>0</v>
      </c>
      <c r="F159" s="27" t="s">
        <v>94</v>
      </c>
      <c r="G159" s="27" t="s">
        <v>94</v>
      </c>
      <c r="H159" s="27">
        <f>SUMIF($G156:$G156,"f",H156:H156)</f>
        <v>0</v>
      </c>
      <c r="I159" s="27">
        <f>SUMIF($G156:$G156,"f",I156:I156)</f>
        <v>0</v>
      </c>
      <c r="J159" s="27">
        <f>SUMIF($G156:$G156,"f",J156:J156)</f>
        <v>0</v>
      </c>
      <c r="K159" s="27">
        <f>SUMIF($G156:$G156,"f",K156:K156)</f>
        <v>0</v>
      </c>
      <c r="L159" s="27">
        <f>SUMIF($G156:$G156,"f",L156:L156)</f>
        <v>0</v>
      </c>
    </row>
    <row r="160" spans="1:12" x14ac:dyDescent="0.3">
      <c r="A160" s="71" t="s">
        <v>100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</row>
    <row r="161" spans="1:12" x14ac:dyDescent="0.3">
      <c r="A161" s="82" t="s">
        <v>151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</row>
    <row r="162" spans="1:12" ht="28.8" x14ac:dyDescent="0.3">
      <c r="A162" s="27">
        <v>1</v>
      </c>
      <c r="B162" s="67" t="s">
        <v>164</v>
      </c>
      <c r="C162" s="27">
        <v>4</v>
      </c>
      <c r="D162" s="27">
        <v>1.5</v>
      </c>
      <c r="E162" s="27">
        <v>1.5</v>
      </c>
      <c r="F162" s="31" t="s">
        <v>131</v>
      </c>
      <c r="G162" s="27" t="s">
        <v>92</v>
      </c>
      <c r="H162" s="27">
        <f>I162+J162</f>
        <v>0</v>
      </c>
      <c r="I162" s="31">
        <v>0</v>
      </c>
      <c r="J162" s="31">
        <v>0</v>
      </c>
      <c r="K162" s="31">
        <v>0</v>
      </c>
      <c r="L162" s="27">
        <v>45</v>
      </c>
    </row>
    <row r="163" spans="1:12" ht="43.2" x14ac:dyDescent="0.3">
      <c r="A163" s="27">
        <v>2</v>
      </c>
      <c r="B163" s="67" t="s">
        <v>165</v>
      </c>
      <c r="C163" s="27">
        <v>4</v>
      </c>
      <c r="D163" s="27">
        <v>1</v>
      </c>
      <c r="E163" s="27">
        <v>1</v>
      </c>
      <c r="F163" s="31" t="s">
        <v>131</v>
      </c>
      <c r="G163" s="27" t="s">
        <v>92</v>
      </c>
      <c r="H163" s="27">
        <f>I163+J163</f>
        <v>15</v>
      </c>
      <c r="I163" s="31">
        <v>0</v>
      </c>
      <c r="J163" s="68">
        <v>15</v>
      </c>
      <c r="K163" s="68">
        <v>2</v>
      </c>
      <c r="L163" s="27">
        <v>0</v>
      </c>
    </row>
    <row r="164" spans="1:12" x14ac:dyDescent="0.3">
      <c r="A164" s="71" t="s">
        <v>93</v>
      </c>
      <c r="B164" s="72"/>
      <c r="C164" s="73"/>
      <c r="D164" s="33">
        <f>SUM(D162:D163)</f>
        <v>2.5</v>
      </c>
      <c r="E164" s="33">
        <f>SUM(E162:E163)</f>
        <v>2.5</v>
      </c>
      <c r="F164" s="33" t="s">
        <v>94</v>
      </c>
      <c r="G164" s="33" t="s">
        <v>94</v>
      </c>
      <c r="H164" s="33">
        <f>SUM(I164:J164)</f>
        <v>15</v>
      </c>
      <c r="I164" s="33">
        <f>SUM(I162:I163)</f>
        <v>0</v>
      </c>
      <c r="J164" s="33">
        <f>SUM(J162:J163)</f>
        <v>15</v>
      </c>
      <c r="K164" s="33">
        <f>SUM(K162:K163)</f>
        <v>2</v>
      </c>
      <c r="L164" s="33">
        <f>SUM(L162:L163)</f>
        <v>45</v>
      </c>
    </row>
    <row r="165" spans="1:12" x14ac:dyDescent="0.3">
      <c r="A165" s="74" t="s">
        <v>95</v>
      </c>
      <c r="B165" s="75"/>
      <c r="C165" s="76"/>
      <c r="D165" s="16" t="s">
        <v>94</v>
      </c>
      <c r="E165" s="27">
        <f>E164</f>
        <v>2.5</v>
      </c>
      <c r="F165" s="27" t="s">
        <v>94</v>
      </c>
      <c r="G165" s="27" t="s">
        <v>94</v>
      </c>
      <c r="H165" s="34">
        <f t="shared" ref="H165" si="68">SUM(I165:J165)</f>
        <v>15</v>
      </c>
      <c r="I165" s="27">
        <v>0</v>
      </c>
      <c r="J165" s="34" cm="1">
        <f t="array" ref="J165">SUMPRODUCT(ROUND(IF(IF(J162:J163&gt;0,E162:E163/(J162:J163/H162:H163*D162:D163),0)*J162:J163&gt;J162:J163,J162:J163,IF(J162:J163&gt;0,E162:E163/(J162:J163/H162:H163*D162:D163),0)*J162:J163),0))</f>
        <v>15</v>
      </c>
      <c r="K165" s="34" cm="1">
        <f t="array" ref="K165">SUMPRODUCT(ROUND(IF(K162:K163&gt;0,E162:E163/D162:D163,0)*K162:K163,0))</f>
        <v>2</v>
      </c>
      <c r="L165" s="27">
        <f>SUMIF($E162:$E163,"&gt;0",L162:L163)</f>
        <v>45</v>
      </c>
    </row>
    <row r="166" spans="1:12" x14ac:dyDescent="0.3">
      <c r="A166" s="74" t="s">
        <v>96</v>
      </c>
      <c r="B166" s="75"/>
      <c r="C166" s="76"/>
      <c r="D166" s="27">
        <f>SUMIF(G162:G163,"f",D162:D163)</f>
        <v>0</v>
      </c>
      <c r="E166" s="27">
        <f>SUMIF(G162:G163,"f",E162:E163)</f>
        <v>0</v>
      </c>
      <c r="F166" s="27" t="s">
        <v>94</v>
      </c>
      <c r="G166" s="27" t="s">
        <v>94</v>
      </c>
      <c r="H166" s="27">
        <f>SUMIF($G162:$G163,"f",H162:H163)</f>
        <v>0</v>
      </c>
      <c r="I166" s="27">
        <f>SUMIF($G162:$G163,"f",I162:I163)</f>
        <v>0</v>
      </c>
      <c r="J166" s="27">
        <f>SUMIF($G162:$G163,"f",J162:J163)</f>
        <v>0</v>
      </c>
      <c r="K166" s="27">
        <f>SUMIF($G162:$G163,"f",K162:K163)</f>
        <v>0</v>
      </c>
      <c r="L166" s="27">
        <f>SUMIF($G162:$G163,"f",L162:L163)</f>
        <v>0</v>
      </c>
    </row>
    <row r="167" spans="1:12" x14ac:dyDescent="0.3">
      <c r="A167" s="82" t="s">
        <v>152</v>
      </c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</row>
    <row r="168" spans="1:12" ht="28.8" x14ac:dyDescent="0.3">
      <c r="A168" s="27">
        <v>1</v>
      </c>
      <c r="B168" s="67" t="s">
        <v>166</v>
      </c>
      <c r="C168" s="27">
        <v>4</v>
      </c>
      <c r="D168" s="27">
        <v>1.5</v>
      </c>
      <c r="E168" s="27">
        <v>1.5</v>
      </c>
      <c r="F168" s="31" t="s">
        <v>131</v>
      </c>
      <c r="G168" s="27" t="s">
        <v>92</v>
      </c>
      <c r="H168" s="27">
        <f>I168+J168</f>
        <v>0</v>
      </c>
      <c r="I168" s="31">
        <v>0</v>
      </c>
      <c r="J168" s="31">
        <v>0</v>
      </c>
      <c r="K168" s="31">
        <v>0</v>
      </c>
      <c r="L168" s="27">
        <v>45</v>
      </c>
    </row>
    <row r="169" spans="1:12" ht="43.2" x14ac:dyDescent="0.3">
      <c r="A169" s="27">
        <v>2</v>
      </c>
      <c r="B169" s="67" t="s">
        <v>167</v>
      </c>
      <c r="C169" s="27">
        <v>4</v>
      </c>
      <c r="D169" s="27">
        <v>1</v>
      </c>
      <c r="E169" s="27">
        <v>1</v>
      </c>
      <c r="F169" s="31" t="s">
        <v>131</v>
      </c>
      <c r="G169" s="27" t="s">
        <v>92</v>
      </c>
      <c r="H169" s="27">
        <f>I169+J169</f>
        <v>15</v>
      </c>
      <c r="I169" s="31">
        <v>0</v>
      </c>
      <c r="J169" s="68">
        <v>15</v>
      </c>
      <c r="K169" s="68">
        <v>2</v>
      </c>
      <c r="L169" s="27">
        <v>0</v>
      </c>
    </row>
    <row r="170" spans="1:12" x14ac:dyDescent="0.3">
      <c r="A170" s="71" t="s">
        <v>93</v>
      </c>
      <c r="B170" s="72"/>
      <c r="C170" s="73"/>
      <c r="D170" s="33">
        <f>SUM(D168:D169)</f>
        <v>2.5</v>
      </c>
      <c r="E170" s="33">
        <f>SUM(E168:E169)</f>
        <v>2.5</v>
      </c>
      <c r="F170" s="33" t="s">
        <v>94</v>
      </c>
      <c r="G170" s="33" t="s">
        <v>94</v>
      </c>
      <c r="H170" s="33">
        <f>SUM(I170:J170)</f>
        <v>15</v>
      </c>
      <c r="I170" s="33">
        <f>SUM(I168:I169)</f>
        <v>0</v>
      </c>
      <c r="J170" s="33">
        <f>SUM(J168:J169)</f>
        <v>15</v>
      </c>
      <c r="K170" s="33">
        <f>SUM(K168:K169)</f>
        <v>2</v>
      </c>
      <c r="L170" s="33">
        <f>SUM(L168:L169)</f>
        <v>45</v>
      </c>
    </row>
    <row r="171" spans="1:12" x14ac:dyDescent="0.3">
      <c r="A171" s="74" t="s">
        <v>95</v>
      </c>
      <c r="B171" s="75"/>
      <c r="C171" s="76"/>
      <c r="D171" s="16" t="s">
        <v>94</v>
      </c>
      <c r="E171" s="27">
        <f>E170</f>
        <v>2.5</v>
      </c>
      <c r="F171" s="27" t="s">
        <v>94</v>
      </c>
      <c r="G171" s="27" t="s">
        <v>94</v>
      </c>
      <c r="H171" s="34">
        <f t="shared" ref="H171" si="69">SUM(I171:J171)</f>
        <v>15</v>
      </c>
      <c r="I171" s="27">
        <v>0</v>
      </c>
      <c r="J171" s="34" cm="1">
        <f t="array" ref="J171">SUMPRODUCT(ROUND(IF(IF(J168:J169&gt;0,E168:E169/(J168:J169/H168:H169*D168:D169),0)*J168:J169&gt;J168:J169,J168:J169,IF(J168:J169&gt;0,E168:E169/(J168:J169/H168:H169*D168:D169),0)*J168:J169),0))</f>
        <v>15</v>
      </c>
      <c r="K171" s="34" cm="1">
        <f t="array" ref="K171">SUMPRODUCT(ROUND(IF(K168:K169&gt;0,E168:E169/D168:D169,0)*K168:K169,0))</f>
        <v>2</v>
      </c>
      <c r="L171" s="27">
        <f>SUMIF($E168:$E169,"&gt;0",L168:L169)</f>
        <v>45</v>
      </c>
    </row>
    <row r="172" spans="1:12" x14ac:dyDescent="0.3">
      <c r="A172" s="74" t="s">
        <v>96</v>
      </c>
      <c r="B172" s="75"/>
      <c r="C172" s="76"/>
      <c r="D172" s="27">
        <f>SUMIF(G168:G169,"f",D168:D169)</f>
        <v>0</v>
      </c>
      <c r="E172" s="27">
        <f>SUMIF(G168:G169,"f",E168:E169)</f>
        <v>0</v>
      </c>
      <c r="F172" s="27" t="s">
        <v>94</v>
      </c>
      <c r="G172" s="27" t="s">
        <v>94</v>
      </c>
      <c r="H172" s="27">
        <f>SUMIF($G168:$G169,"f",H168:H169)</f>
        <v>0</v>
      </c>
      <c r="I172" s="27">
        <f>SUMIF($G168:$G169,"f",I168:I169)</f>
        <v>0</v>
      </c>
      <c r="J172" s="27">
        <f>SUMIF($G168:$G169,"f",J168:J169)</f>
        <v>0</v>
      </c>
      <c r="K172" s="27">
        <f>SUMIF($G168:$G169,"f",K168:K169)</f>
        <v>0</v>
      </c>
      <c r="L172" s="27">
        <f>SUMIF($G168:$G169,"f",L168:L169)</f>
        <v>0</v>
      </c>
    </row>
    <row r="173" spans="1:12" x14ac:dyDescent="0.3">
      <c r="A173" s="92" t="s">
        <v>157</v>
      </c>
      <c r="B173" s="92"/>
      <c r="C173" s="92"/>
      <c r="D173" s="33">
        <f>D135+D141+D147+D152+D157+D164+D170</f>
        <v>30</v>
      </c>
      <c r="E173" s="33">
        <f>E135+E141+E147+E152+E157+E164+E170</f>
        <v>16.5</v>
      </c>
      <c r="F173" s="33" t="s">
        <v>94</v>
      </c>
      <c r="G173" s="33" t="s">
        <v>94</v>
      </c>
      <c r="H173" s="33">
        <f>H135+H141+H147+H152+H157+H164+H170</f>
        <v>405</v>
      </c>
      <c r="I173" s="33">
        <f>I135+I141+I147+I152+I157+I164+I170</f>
        <v>120</v>
      </c>
      <c r="J173" s="33">
        <f>J135+J141+J147+J152+J157+J164+J170</f>
        <v>285</v>
      </c>
      <c r="K173" s="33">
        <f>K135+K141+K147+K152+K157+K164+K170</f>
        <v>21</v>
      </c>
      <c r="L173" s="33">
        <f>L135+L141+L147+L152+L157+L164+L170</f>
        <v>90</v>
      </c>
    </row>
    <row r="174" spans="1:12" x14ac:dyDescent="0.3">
      <c r="A174" s="71" t="s">
        <v>158</v>
      </c>
      <c r="B174" s="72"/>
      <c r="C174" s="73"/>
      <c r="D174" s="33">
        <f>D126+D173</f>
        <v>60</v>
      </c>
      <c r="E174" s="33">
        <f t="shared" ref="E174:L174" si="70">E126+E173</f>
        <v>28.5</v>
      </c>
      <c r="F174" s="33" t="s">
        <v>94</v>
      </c>
      <c r="G174" s="33" t="s">
        <v>94</v>
      </c>
      <c r="H174" s="33">
        <f t="shared" si="70"/>
        <v>855</v>
      </c>
      <c r="I174" s="33">
        <f t="shared" si="70"/>
        <v>270</v>
      </c>
      <c r="J174" s="33">
        <f t="shared" si="70"/>
        <v>585</v>
      </c>
      <c r="K174" s="33">
        <f t="shared" si="70"/>
        <v>44</v>
      </c>
      <c r="L174" s="33">
        <f t="shared" si="70"/>
        <v>90</v>
      </c>
    </row>
    <row r="176" spans="1:12" x14ac:dyDescent="0.3">
      <c r="A176" s="18" t="s">
        <v>28</v>
      </c>
    </row>
    <row r="177" spans="1:12" ht="72" customHeight="1" x14ac:dyDescent="0.3">
      <c r="A177" s="84" t="s">
        <v>81</v>
      </c>
      <c r="B177" s="84" t="s">
        <v>82</v>
      </c>
      <c r="C177" s="78" t="s">
        <v>83</v>
      </c>
      <c r="D177" s="78" t="s">
        <v>84</v>
      </c>
      <c r="E177" s="80" t="s">
        <v>85</v>
      </c>
      <c r="F177" s="78" t="s">
        <v>86</v>
      </c>
      <c r="G177" s="80" t="s">
        <v>87</v>
      </c>
      <c r="H177" s="86" t="s">
        <v>88</v>
      </c>
      <c r="I177" s="87"/>
      <c r="J177" s="87"/>
      <c r="K177" s="88"/>
      <c r="L177" s="78" t="s">
        <v>168</v>
      </c>
    </row>
    <row r="178" spans="1:12" ht="72" customHeight="1" x14ac:dyDescent="0.3">
      <c r="A178" s="85"/>
      <c r="B178" s="85"/>
      <c r="C178" s="79"/>
      <c r="D178" s="79"/>
      <c r="E178" s="81"/>
      <c r="F178" s="79"/>
      <c r="G178" s="81"/>
      <c r="H178" s="22" t="s">
        <v>2</v>
      </c>
      <c r="I178" s="23" t="s">
        <v>3</v>
      </c>
      <c r="J178" s="23" t="s">
        <v>4</v>
      </c>
      <c r="K178" s="23" t="s">
        <v>128</v>
      </c>
      <c r="L178" s="79"/>
    </row>
    <row r="179" spans="1:12" x14ac:dyDescent="0.3">
      <c r="A179" s="71" t="s">
        <v>89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</row>
    <row r="180" spans="1:12" x14ac:dyDescent="0.3">
      <c r="A180" s="71" t="s">
        <v>90</v>
      </c>
      <c r="B180" s="72"/>
      <c r="C180" s="72"/>
      <c r="D180" s="72"/>
      <c r="E180" s="72"/>
      <c r="F180" s="72"/>
      <c r="G180" s="72"/>
      <c r="H180" s="77"/>
      <c r="I180" s="77"/>
      <c r="J180" s="77"/>
      <c r="K180" s="77"/>
      <c r="L180" s="77"/>
    </row>
    <row r="181" spans="1:12" x14ac:dyDescent="0.3">
      <c r="A181" s="27">
        <v>1</v>
      </c>
      <c r="B181" s="47" t="s">
        <v>29</v>
      </c>
      <c r="C181" s="31">
        <v>5</v>
      </c>
      <c r="D181" s="31">
        <v>2</v>
      </c>
      <c r="E181" s="27">
        <v>0</v>
      </c>
      <c r="F181" s="27" t="s">
        <v>132</v>
      </c>
      <c r="G181" s="27" t="s">
        <v>91</v>
      </c>
      <c r="H181" s="27">
        <f t="shared" ref="H181" si="71">I181+J181</f>
        <v>30</v>
      </c>
      <c r="I181" s="31">
        <v>0</v>
      </c>
      <c r="J181" s="31">
        <v>30</v>
      </c>
      <c r="K181" s="31">
        <v>1</v>
      </c>
      <c r="L181" s="27">
        <v>0</v>
      </c>
    </row>
    <row r="182" spans="1:12" x14ac:dyDescent="0.3">
      <c r="A182" s="71" t="s">
        <v>93</v>
      </c>
      <c r="B182" s="72"/>
      <c r="C182" s="73"/>
      <c r="D182" s="33">
        <f>SUM(D181)</f>
        <v>2</v>
      </c>
      <c r="E182" s="33">
        <f>SUM(E181)</f>
        <v>0</v>
      </c>
      <c r="F182" s="33" t="s">
        <v>94</v>
      </c>
      <c r="G182" s="33" t="s">
        <v>94</v>
      </c>
      <c r="H182" s="33">
        <f>SUM(I182:J182)</f>
        <v>30</v>
      </c>
      <c r="I182" s="33">
        <f t="shared" ref="I182" si="72">SUM(I180:I181)</f>
        <v>0</v>
      </c>
      <c r="J182" s="33">
        <f>SUM(J181)</f>
        <v>30</v>
      </c>
      <c r="K182" s="33">
        <f>SUM(K181)</f>
        <v>1</v>
      </c>
      <c r="L182" s="33">
        <f t="shared" ref="L182" si="73">SUM(L180:L181)</f>
        <v>0</v>
      </c>
    </row>
    <row r="183" spans="1:12" x14ac:dyDescent="0.3">
      <c r="A183" s="74" t="s">
        <v>95</v>
      </c>
      <c r="B183" s="75"/>
      <c r="C183" s="76"/>
      <c r="D183" s="16" t="s">
        <v>94</v>
      </c>
      <c r="E183" s="27">
        <f>E182</f>
        <v>0</v>
      </c>
      <c r="F183" s="27" t="s">
        <v>94</v>
      </c>
      <c r="G183" s="27" t="s">
        <v>94</v>
      </c>
      <c r="H183" s="34">
        <f t="shared" ref="H183:H184" si="74">SUM(I183:J183)</f>
        <v>0</v>
      </c>
      <c r="I183" s="27">
        <v>0</v>
      </c>
      <c r="J183" s="34">
        <f>SUMPRODUCT(ROUND(IF(IF(J181&gt;0,E181/(J181/H181*D181),0)*J181&gt;J181,J181,IF(J181&gt;0,E181/(J181/H181*D181),0)*J181),0))</f>
        <v>0</v>
      </c>
      <c r="K183" s="34">
        <f>SUMPRODUCT(ROUND(IF(K181&gt;0,E181/D181,0)*K181,0))</f>
        <v>0</v>
      </c>
      <c r="L183" s="27">
        <f t="shared" ref="L183" si="75">SUMIF($E181,"&gt;0",L181)</f>
        <v>0</v>
      </c>
    </row>
    <row r="184" spans="1:12" x14ac:dyDescent="0.3">
      <c r="A184" s="74" t="s">
        <v>96</v>
      </c>
      <c r="B184" s="75"/>
      <c r="C184" s="76"/>
      <c r="D184" s="27">
        <f>SUMIF(G181,"f",D181)</f>
        <v>2</v>
      </c>
      <c r="E184" s="27">
        <f>SUMIF(G181,"f",E181)</f>
        <v>0</v>
      </c>
      <c r="F184" s="27" t="s">
        <v>94</v>
      </c>
      <c r="G184" s="27" t="s">
        <v>94</v>
      </c>
      <c r="H184" s="27">
        <f t="shared" si="74"/>
        <v>30</v>
      </c>
      <c r="I184" s="27">
        <f>SUMIF($G181,"f",I181)</f>
        <v>0</v>
      </c>
      <c r="J184" s="27">
        <f t="shared" ref="J184:L184" si="76">SUMIF($G181,"f",J181)</f>
        <v>30</v>
      </c>
      <c r="K184" s="27">
        <f t="shared" si="76"/>
        <v>1</v>
      </c>
      <c r="L184" s="27">
        <f t="shared" si="76"/>
        <v>0</v>
      </c>
    </row>
    <row r="185" spans="1:12" x14ac:dyDescent="0.3">
      <c r="A185" s="71" t="s">
        <v>98</v>
      </c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</row>
    <row r="186" spans="1:12" x14ac:dyDescent="0.3">
      <c r="A186" s="27">
        <v>1</v>
      </c>
      <c r="B186" s="38" t="s">
        <v>65</v>
      </c>
      <c r="C186" s="27">
        <v>5</v>
      </c>
      <c r="D186" s="27">
        <v>4.5</v>
      </c>
      <c r="E186" s="27">
        <v>3</v>
      </c>
      <c r="F186" s="31" t="s">
        <v>131</v>
      </c>
      <c r="G186" s="31" t="s">
        <v>92</v>
      </c>
      <c r="H186" s="31">
        <f>I186+J186</f>
        <v>60</v>
      </c>
      <c r="I186" s="31">
        <v>15</v>
      </c>
      <c r="J186" s="31">
        <v>45</v>
      </c>
      <c r="K186" s="31">
        <v>2</v>
      </c>
      <c r="L186" s="27">
        <v>0</v>
      </c>
    </row>
    <row r="187" spans="1:12" x14ac:dyDescent="0.3">
      <c r="A187" s="27">
        <v>2</v>
      </c>
      <c r="B187" s="50" t="s">
        <v>59</v>
      </c>
      <c r="C187" s="27">
        <v>5</v>
      </c>
      <c r="D187" s="27">
        <v>2</v>
      </c>
      <c r="E187" s="27">
        <v>2</v>
      </c>
      <c r="F187" s="31" t="s">
        <v>131</v>
      </c>
      <c r="G187" s="27" t="s">
        <v>91</v>
      </c>
      <c r="H187" s="27">
        <f>I187+J187</f>
        <v>30</v>
      </c>
      <c r="I187" s="31">
        <v>0</v>
      </c>
      <c r="J187" s="31">
        <v>30</v>
      </c>
      <c r="K187" s="31">
        <v>2</v>
      </c>
      <c r="L187" s="27">
        <v>0</v>
      </c>
    </row>
    <row r="188" spans="1:12" x14ac:dyDescent="0.3">
      <c r="A188" s="27">
        <v>3</v>
      </c>
      <c r="B188" s="38" t="s">
        <v>56</v>
      </c>
      <c r="C188" s="27">
        <v>5</v>
      </c>
      <c r="D188" s="27">
        <v>5</v>
      </c>
      <c r="E188" s="27">
        <v>1</v>
      </c>
      <c r="F188" s="27" t="s">
        <v>132</v>
      </c>
      <c r="G188" s="31" t="s">
        <v>92</v>
      </c>
      <c r="H188" s="31">
        <f>I188+J188</f>
        <v>60</v>
      </c>
      <c r="I188" s="31">
        <v>30</v>
      </c>
      <c r="J188" s="31">
        <v>30</v>
      </c>
      <c r="K188" s="31">
        <v>4</v>
      </c>
      <c r="L188" s="27">
        <v>0</v>
      </c>
    </row>
    <row r="189" spans="1:12" x14ac:dyDescent="0.3">
      <c r="A189" s="27">
        <v>4</v>
      </c>
      <c r="B189" s="54" t="s">
        <v>170</v>
      </c>
      <c r="C189" s="27">
        <v>5</v>
      </c>
      <c r="D189" s="27">
        <v>2.5</v>
      </c>
      <c r="E189" s="27">
        <v>0</v>
      </c>
      <c r="F189" s="31" t="s">
        <v>131</v>
      </c>
      <c r="G189" s="27" t="s">
        <v>92</v>
      </c>
      <c r="H189" s="27">
        <f>I189+J189</f>
        <v>30</v>
      </c>
      <c r="I189" s="31">
        <v>30</v>
      </c>
      <c r="J189" s="31">
        <v>0</v>
      </c>
      <c r="K189" s="31">
        <v>2</v>
      </c>
      <c r="L189" s="27">
        <v>0</v>
      </c>
    </row>
    <row r="190" spans="1:12" x14ac:dyDescent="0.3">
      <c r="A190" s="89" t="s">
        <v>93</v>
      </c>
      <c r="B190" s="90"/>
      <c r="C190" s="91"/>
      <c r="D190" s="33">
        <f>SUM(D186:D189)</f>
        <v>14</v>
      </c>
      <c r="E190" s="33">
        <f>SUM(E186:E189)</f>
        <v>6</v>
      </c>
      <c r="F190" s="33" t="s">
        <v>94</v>
      </c>
      <c r="G190" s="33" t="s">
        <v>94</v>
      </c>
      <c r="H190" s="33">
        <f>SUM(I190:J190)</f>
        <v>180</v>
      </c>
      <c r="I190" s="33">
        <f t="shared" ref="I190:L190" si="77">SUM(I186:I189)</f>
        <v>75</v>
      </c>
      <c r="J190" s="33">
        <f t="shared" si="77"/>
        <v>105</v>
      </c>
      <c r="K190" s="33">
        <f t="shared" si="77"/>
        <v>10</v>
      </c>
      <c r="L190" s="33">
        <f t="shared" si="77"/>
        <v>0</v>
      </c>
    </row>
    <row r="191" spans="1:12" x14ac:dyDescent="0.3">
      <c r="A191" s="74" t="s">
        <v>95</v>
      </c>
      <c r="B191" s="75"/>
      <c r="C191" s="76"/>
      <c r="D191" s="16" t="s">
        <v>94</v>
      </c>
      <c r="E191" s="27">
        <f>E190</f>
        <v>6</v>
      </c>
      <c r="F191" s="27" t="s">
        <v>94</v>
      </c>
      <c r="G191" s="27" t="s">
        <v>94</v>
      </c>
      <c r="H191" s="34">
        <f t="shared" ref="H191:H192" si="78">SUM(I191:J191)</f>
        <v>82</v>
      </c>
      <c r="I191" s="27">
        <v>0</v>
      </c>
      <c r="J191" s="34" cm="1">
        <f t="array" ref="J191">SUMPRODUCT(ROUND(IF(IF(J186:J189&gt;0,E186:E189/(J186:J189/H186:H189*D186:D189),0)*J186:J189&gt;J186:J189,J186:J189,IF(J186:J189&gt;0,E186:E189/(J186:J189/H186:H189*D186:D189),0)*J186:J189),0))</f>
        <v>82</v>
      </c>
      <c r="K191" s="34" cm="1">
        <f t="array" ref="K191">SUMPRODUCT(ROUND(IF(K186:K189&gt;0,E186:E189/D186:D189,0)*K186:K189,0))</f>
        <v>4</v>
      </c>
      <c r="L191" s="27">
        <f t="shared" ref="L191" si="79">SUMIF($E186:$E189,"&gt;0",L186:L189)</f>
        <v>0</v>
      </c>
    </row>
    <row r="192" spans="1:12" x14ac:dyDescent="0.3">
      <c r="A192" s="74" t="s">
        <v>96</v>
      </c>
      <c r="B192" s="75"/>
      <c r="C192" s="76"/>
      <c r="D192" s="27">
        <f>SUMIF(G186:G189,"f",D186:D189)</f>
        <v>2</v>
      </c>
      <c r="E192" s="27">
        <f>SUMIF(G186:G189,"f",E186:E189)</f>
        <v>2</v>
      </c>
      <c r="F192" s="27" t="s">
        <v>94</v>
      </c>
      <c r="G192" s="27" t="s">
        <v>94</v>
      </c>
      <c r="H192" s="27">
        <f t="shared" si="78"/>
        <v>30</v>
      </c>
      <c r="I192" s="27">
        <f t="shared" ref="I192:J192" si="80">SUMIF($G186:$G189,"f",I186:I189)</f>
        <v>0</v>
      </c>
      <c r="J192" s="27">
        <f t="shared" si="80"/>
        <v>30</v>
      </c>
      <c r="K192" s="27">
        <f>SUMIF($G186:$G189,"f",K186:K189)</f>
        <v>2</v>
      </c>
      <c r="L192" s="27">
        <f t="shared" ref="L192" si="81">SUMIF($G186:$G189,"f",L186:L189)</f>
        <v>0</v>
      </c>
    </row>
    <row r="193" spans="1:12" x14ac:dyDescent="0.3">
      <c r="A193" s="71" t="s">
        <v>99</v>
      </c>
      <c r="B193" s="72"/>
      <c r="C193" s="72"/>
      <c r="D193" s="72"/>
      <c r="E193" s="72"/>
      <c r="F193" s="72"/>
      <c r="G193" s="72"/>
      <c r="H193" s="72"/>
      <c r="I193" s="77"/>
      <c r="J193" s="77"/>
      <c r="K193" s="77"/>
      <c r="L193" s="72"/>
    </row>
    <row r="194" spans="1:12" x14ac:dyDescent="0.3">
      <c r="A194" s="27">
        <v>1</v>
      </c>
      <c r="B194" s="51" t="s">
        <v>43</v>
      </c>
      <c r="C194" s="27">
        <v>5</v>
      </c>
      <c r="D194" s="27">
        <v>5.5</v>
      </c>
      <c r="E194" s="27">
        <v>2.5</v>
      </c>
      <c r="F194" s="31" t="s">
        <v>131</v>
      </c>
      <c r="G194" s="27" t="s">
        <v>91</v>
      </c>
      <c r="H194" s="27">
        <f t="shared" ref="H194:H196" si="82">I194+J194</f>
        <v>75</v>
      </c>
      <c r="I194" s="31">
        <v>30</v>
      </c>
      <c r="J194" s="31">
        <v>45</v>
      </c>
      <c r="K194" s="31">
        <v>2</v>
      </c>
      <c r="L194" s="27">
        <v>0</v>
      </c>
    </row>
    <row r="195" spans="1:12" x14ac:dyDescent="0.3">
      <c r="A195" s="27">
        <v>2</v>
      </c>
      <c r="B195" s="38" t="s">
        <v>63</v>
      </c>
      <c r="C195" s="27">
        <v>5</v>
      </c>
      <c r="D195" s="27">
        <v>3.5</v>
      </c>
      <c r="E195" s="27">
        <v>2</v>
      </c>
      <c r="F195" s="31" t="s">
        <v>131</v>
      </c>
      <c r="G195" s="27" t="s">
        <v>91</v>
      </c>
      <c r="H195" s="27">
        <f t="shared" si="82"/>
        <v>45</v>
      </c>
      <c r="I195" s="27">
        <v>15</v>
      </c>
      <c r="J195" s="27">
        <v>30</v>
      </c>
      <c r="K195" s="27">
        <v>2</v>
      </c>
      <c r="L195" s="27">
        <v>0</v>
      </c>
    </row>
    <row r="196" spans="1:12" x14ac:dyDescent="0.3">
      <c r="A196" s="27">
        <v>3</v>
      </c>
      <c r="B196" s="54" t="s">
        <v>80</v>
      </c>
      <c r="C196" s="27">
        <v>5</v>
      </c>
      <c r="D196" s="27">
        <v>5</v>
      </c>
      <c r="E196" s="27">
        <v>1</v>
      </c>
      <c r="F196" s="27" t="s">
        <v>132</v>
      </c>
      <c r="G196" s="27" t="s">
        <v>91</v>
      </c>
      <c r="H196" s="27">
        <f t="shared" si="82"/>
        <v>60</v>
      </c>
      <c r="I196" s="31">
        <v>30</v>
      </c>
      <c r="J196" s="31">
        <v>30</v>
      </c>
      <c r="K196" s="31">
        <v>4</v>
      </c>
      <c r="L196" s="27">
        <v>0</v>
      </c>
    </row>
    <row r="197" spans="1:12" x14ac:dyDescent="0.3">
      <c r="A197" s="71" t="s">
        <v>93</v>
      </c>
      <c r="B197" s="72"/>
      <c r="C197" s="73"/>
      <c r="D197" s="33">
        <f>SUM(D194:D196)</f>
        <v>14</v>
      </c>
      <c r="E197" s="33">
        <f>SUM(E194:E196)</f>
        <v>5.5</v>
      </c>
      <c r="F197" s="33" t="s">
        <v>94</v>
      </c>
      <c r="G197" s="33" t="s">
        <v>94</v>
      </c>
      <c r="H197" s="33">
        <f>SUM(H194:H196)</f>
        <v>180</v>
      </c>
      <c r="I197" s="33">
        <f>SUM(I194:I196)</f>
        <v>75</v>
      </c>
      <c r="J197" s="33">
        <f>SUM(J194:J196)</f>
        <v>105</v>
      </c>
      <c r="K197" s="33">
        <f>SUM(K194:K196)</f>
        <v>8</v>
      </c>
      <c r="L197" s="33">
        <f>SUM(L194:L196)</f>
        <v>0</v>
      </c>
    </row>
    <row r="198" spans="1:12" x14ac:dyDescent="0.3">
      <c r="A198" s="74" t="s">
        <v>95</v>
      </c>
      <c r="B198" s="75"/>
      <c r="C198" s="76"/>
      <c r="D198" s="16" t="s">
        <v>94</v>
      </c>
      <c r="E198" s="27">
        <f>E197</f>
        <v>5.5</v>
      </c>
      <c r="F198" s="27" t="s">
        <v>94</v>
      </c>
      <c r="G198" s="27" t="s">
        <v>94</v>
      </c>
      <c r="H198" s="34">
        <f>SUM(I198:J198)</f>
        <v>72</v>
      </c>
      <c r="I198" s="27">
        <v>0</v>
      </c>
      <c r="J198" s="34" cm="1">
        <f t="array" ref="J198">SUMPRODUCT(ROUND(IF(IF(D194:D196&gt;0,IF(J194:J196&gt;0,E194:E196/(J194:J196/H194:H196*D194:D196),0),0)*J194:J196&gt;J194:J196,J194:J196,IF(D194:D196&gt;0,IF(J194:J196&gt;0,E194:E196/(J194:J196/H194:H196*D194:D196),0),0)*J194:J196),0))</f>
        <v>72</v>
      </c>
      <c r="K198" s="34" cm="1">
        <f t="array" ref="K198">SUMPRODUCT(ROUND(IF(D194:D196&gt;0,E194:E196/D194:D196,0)*K194:K196,0))</f>
        <v>3</v>
      </c>
      <c r="L198" s="27">
        <f>SUMIF($E194:$E196,"&gt;0",L194:L196)</f>
        <v>0</v>
      </c>
    </row>
    <row r="199" spans="1:12" x14ac:dyDescent="0.3">
      <c r="A199" s="74" t="s">
        <v>96</v>
      </c>
      <c r="B199" s="75"/>
      <c r="C199" s="76"/>
      <c r="D199" s="27">
        <f>SUMIF(G194:G196,"f",D194:D196)</f>
        <v>14</v>
      </c>
      <c r="E199" s="27">
        <f>SUMIF(G194:G196,"f",E194:E196)</f>
        <v>5.5</v>
      </c>
      <c r="F199" s="27" t="s">
        <v>94</v>
      </c>
      <c r="G199" s="27" t="s">
        <v>94</v>
      </c>
      <c r="H199" s="27">
        <f>SUMIF($G194:$G196,"f",H194:H196)</f>
        <v>180</v>
      </c>
      <c r="I199" s="27">
        <f>SUMIF($G194:$G196,"f",I194:I196)</f>
        <v>75</v>
      </c>
      <c r="J199" s="27">
        <f>SUMIF($G194:$G196,"f",J194:J196)</f>
        <v>105</v>
      </c>
      <c r="K199" s="27">
        <f>SUMIF($G194:$G196,"f",K194:K196)</f>
        <v>8</v>
      </c>
      <c r="L199" s="27">
        <f>SUMIF($G194:$G196,"f",L194:L196)</f>
        <v>0</v>
      </c>
    </row>
    <row r="200" spans="1:12" x14ac:dyDescent="0.3">
      <c r="A200" s="71" t="s">
        <v>159</v>
      </c>
      <c r="B200" s="72"/>
      <c r="C200" s="73"/>
      <c r="D200" s="33">
        <f>D190+D197+D182</f>
        <v>30</v>
      </c>
      <c r="E200" s="33">
        <f>E190+E197+E182</f>
        <v>11.5</v>
      </c>
      <c r="F200" s="33" t="s">
        <v>94</v>
      </c>
      <c r="G200" s="33" t="s">
        <v>94</v>
      </c>
      <c r="H200" s="33">
        <f>H190+H197+H182</f>
        <v>390</v>
      </c>
      <c r="I200" s="33">
        <f>I190+I197+I182</f>
        <v>150</v>
      </c>
      <c r="J200" s="33">
        <f>J190+J197+J182</f>
        <v>240</v>
      </c>
      <c r="K200" s="33">
        <f>K190+K197+K182</f>
        <v>19</v>
      </c>
      <c r="L200" s="33">
        <f>L190+L197+L182</f>
        <v>0</v>
      </c>
    </row>
    <row r="202" spans="1:12" x14ac:dyDescent="0.3">
      <c r="A202" s="18" t="s">
        <v>32</v>
      </c>
    </row>
    <row r="203" spans="1:12" ht="72" customHeight="1" x14ac:dyDescent="0.3">
      <c r="A203" s="84" t="s">
        <v>81</v>
      </c>
      <c r="B203" s="84" t="s">
        <v>82</v>
      </c>
      <c r="C203" s="78" t="s">
        <v>83</v>
      </c>
      <c r="D203" s="78" t="s">
        <v>84</v>
      </c>
      <c r="E203" s="80" t="s">
        <v>85</v>
      </c>
      <c r="F203" s="78" t="s">
        <v>86</v>
      </c>
      <c r="G203" s="80" t="s">
        <v>87</v>
      </c>
      <c r="H203" s="86" t="s">
        <v>88</v>
      </c>
      <c r="I203" s="87"/>
      <c r="J203" s="87"/>
      <c r="K203" s="88"/>
      <c r="L203" s="78" t="s">
        <v>168</v>
      </c>
    </row>
    <row r="204" spans="1:12" ht="72" customHeight="1" x14ac:dyDescent="0.3">
      <c r="A204" s="85"/>
      <c r="B204" s="85"/>
      <c r="C204" s="79"/>
      <c r="D204" s="79"/>
      <c r="E204" s="81"/>
      <c r="F204" s="79"/>
      <c r="G204" s="81"/>
      <c r="H204" s="22" t="s">
        <v>2</v>
      </c>
      <c r="I204" s="23" t="s">
        <v>3</v>
      </c>
      <c r="J204" s="23" t="s">
        <v>4</v>
      </c>
      <c r="K204" s="23" t="s">
        <v>128</v>
      </c>
      <c r="L204" s="79"/>
    </row>
    <row r="205" spans="1:12" x14ac:dyDescent="0.3">
      <c r="A205" s="71" t="s">
        <v>89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</row>
    <row r="206" spans="1:12" x14ac:dyDescent="0.3">
      <c r="A206" s="71" t="s">
        <v>98</v>
      </c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</row>
    <row r="207" spans="1:12" x14ac:dyDescent="0.3">
      <c r="A207" s="27">
        <v>1</v>
      </c>
      <c r="B207" s="50" t="s">
        <v>60</v>
      </c>
      <c r="C207" s="27">
        <v>6</v>
      </c>
      <c r="D207" s="27">
        <v>3.5</v>
      </c>
      <c r="E207" s="27">
        <v>3.5</v>
      </c>
      <c r="F207" s="31" t="s">
        <v>132</v>
      </c>
      <c r="G207" s="27" t="s">
        <v>91</v>
      </c>
      <c r="H207" s="27">
        <v>45</v>
      </c>
      <c r="I207" s="31">
        <v>0</v>
      </c>
      <c r="J207" s="31">
        <v>45</v>
      </c>
      <c r="K207" s="31">
        <v>4</v>
      </c>
      <c r="L207" s="27">
        <v>0</v>
      </c>
    </row>
    <row r="208" spans="1:12" x14ac:dyDescent="0.3">
      <c r="A208" s="27">
        <v>2</v>
      </c>
      <c r="B208" s="54" t="s">
        <v>169</v>
      </c>
      <c r="C208" s="27">
        <v>6</v>
      </c>
      <c r="D208" s="27">
        <v>2.5</v>
      </c>
      <c r="E208" s="27">
        <v>0</v>
      </c>
      <c r="F208" s="31" t="s">
        <v>131</v>
      </c>
      <c r="G208" s="27" t="s">
        <v>92</v>
      </c>
      <c r="H208" s="27">
        <v>30</v>
      </c>
      <c r="I208" s="31">
        <v>30</v>
      </c>
      <c r="J208" s="31">
        <v>0</v>
      </c>
      <c r="K208" s="31">
        <v>2</v>
      </c>
      <c r="L208" s="27">
        <v>0</v>
      </c>
    </row>
    <row r="209" spans="1:12" x14ac:dyDescent="0.3">
      <c r="A209" s="27">
        <v>3</v>
      </c>
      <c r="B209" s="50" t="s">
        <v>55</v>
      </c>
      <c r="C209" s="27">
        <v>6</v>
      </c>
      <c r="D209" s="27">
        <v>4.5</v>
      </c>
      <c r="E209" s="27">
        <v>1</v>
      </c>
      <c r="F209" s="31" t="s">
        <v>131</v>
      </c>
      <c r="G209" s="27" t="s">
        <v>92</v>
      </c>
      <c r="H209" s="27">
        <v>60</v>
      </c>
      <c r="I209" s="31">
        <v>30</v>
      </c>
      <c r="J209" s="31">
        <v>30</v>
      </c>
      <c r="K209" s="31">
        <v>2</v>
      </c>
      <c r="L209" s="27">
        <v>0</v>
      </c>
    </row>
    <row r="210" spans="1:12" x14ac:dyDescent="0.3">
      <c r="A210" s="71" t="s">
        <v>93</v>
      </c>
      <c r="B210" s="72"/>
      <c r="C210" s="73"/>
      <c r="D210" s="33">
        <f>SUM(D207:D209)</f>
        <v>10.5</v>
      </c>
      <c r="E210" s="33">
        <f>SUM(E207:E209)</f>
        <v>4.5</v>
      </c>
      <c r="F210" s="33" t="s">
        <v>94</v>
      </c>
      <c r="G210" s="33" t="s">
        <v>94</v>
      </c>
      <c r="H210" s="33">
        <f>SUM(H207:H209)</f>
        <v>135</v>
      </c>
      <c r="I210" s="33">
        <f>SUM(I207:I209)</f>
        <v>60</v>
      </c>
      <c r="J210" s="33">
        <f>SUM(J207:J209)</f>
        <v>75</v>
      </c>
      <c r="K210" s="33">
        <f>SUM(K207:K209)</f>
        <v>8</v>
      </c>
      <c r="L210" s="33">
        <f>SUM(L207:L209)</f>
        <v>0</v>
      </c>
    </row>
    <row r="211" spans="1:12" x14ac:dyDescent="0.3">
      <c r="A211" s="74" t="s">
        <v>95</v>
      </c>
      <c r="B211" s="75"/>
      <c r="C211" s="76"/>
      <c r="D211" s="16" t="s">
        <v>94</v>
      </c>
      <c r="E211" s="27">
        <f>E210</f>
        <v>4.5</v>
      </c>
      <c r="F211" s="27" t="s">
        <v>94</v>
      </c>
      <c r="G211" s="27" t="s">
        <v>94</v>
      </c>
      <c r="H211" s="34">
        <f>SUM(I211:J211)</f>
        <v>58</v>
      </c>
      <c r="I211" s="27">
        <v>0</v>
      </c>
      <c r="J211" s="34" cm="1">
        <f t="array" ref="J211">SUMPRODUCT(ROUND(IF(IF(D207:D209&gt;0,IF(J207:J209&gt;0,E207:E209/(J207:J209/H207:H209*D207:D209),0),0)*J207:J209&gt;J207:J209,J207:J209,IF(D207:D209&gt;0,IF(J207:J209&gt;0,E207:E209/(J207:J209/H207:H209*D207:D209),0),0)*J207:J209),0))</f>
        <v>58</v>
      </c>
      <c r="K211" s="34" cm="1">
        <f t="array" ref="K211">SUMPRODUCT(ROUND(IF(D207:D209&gt;0,E207:E209/D207:D209,0)*K207:K209,0))</f>
        <v>4</v>
      </c>
      <c r="L211" s="27">
        <f>SUMIF($E207:$E209,"&gt;0",L207:L209)</f>
        <v>0</v>
      </c>
    </row>
    <row r="212" spans="1:12" x14ac:dyDescent="0.3">
      <c r="A212" s="74" t="s">
        <v>96</v>
      </c>
      <c r="B212" s="75"/>
      <c r="C212" s="76"/>
      <c r="D212" s="27">
        <f>SUMIF(G207:G209,"f",D207:D209)</f>
        <v>3.5</v>
      </c>
      <c r="E212" s="27">
        <f>SUMIF(G207:G209,"f",E207:E209)</f>
        <v>3.5</v>
      </c>
      <c r="F212" s="27" t="s">
        <v>94</v>
      </c>
      <c r="G212" s="27" t="s">
        <v>94</v>
      </c>
      <c r="H212" s="27">
        <f>SUMIF($G207:$G209,"f",H207:H209)</f>
        <v>45</v>
      </c>
      <c r="I212" s="27">
        <f>SUMIF($G207:$G209,"f",I207:I209)</f>
        <v>0</v>
      </c>
      <c r="J212" s="27">
        <f>SUMIF($G207:$G209,"f",J207:J209)</f>
        <v>45</v>
      </c>
      <c r="K212" s="27">
        <f>SUMIF($G207:$G209,"f",K207:K209)</f>
        <v>4</v>
      </c>
      <c r="L212" s="27">
        <f>SUMIF($G207:$G209,"f",L207:L209)</f>
        <v>0</v>
      </c>
    </row>
    <row r="213" spans="1:12" x14ac:dyDescent="0.3">
      <c r="A213" s="71" t="s">
        <v>99</v>
      </c>
      <c r="B213" s="72"/>
      <c r="C213" s="72"/>
      <c r="D213" s="72"/>
      <c r="E213" s="72"/>
      <c r="F213" s="72"/>
      <c r="G213" s="72"/>
      <c r="H213" s="72"/>
      <c r="I213" s="77"/>
      <c r="J213" s="77"/>
      <c r="K213" s="77"/>
      <c r="L213" s="72"/>
    </row>
    <row r="214" spans="1:12" x14ac:dyDescent="0.3">
      <c r="A214" s="27">
        <v>1</v>
      </c>
      <c r="B214" s="51" t="s">
        <v>44</v>
      </c>
      <c r="C214" s="27">
        <v>6</v>
      </c>
      <c r="D214" s="27">
        <v>2.5</v>
      </c>
      <c r="E214" s="27">
        <v>0</v>
      </c>
      <c r="F214" s="31" t="s">
        <v>131</v>
      </c>
      <c r="G214" s="27" t="s">
        <v>91</v>
      </c>
      <c r="H214" s="27">
        <v>30</v>
      </c>
      <c r="I214" s="31">
        <v>30</v>
      </c>
      <c r="J214" s="31">
        <v>0</v>
      </c>
      <c r="K214" s="31">
        <v>2</v>
      </c>
      <c r="L214" s="27">
        <v>0</v>
      </c>
    </row>
    <row r="215" spans="1:12" x14ac:dyDescent="0.3">
      <c r="A215" s="27">
        <v>2</v>
      </c>
      <c r="B215" s="38" t="s">
        <v>73</v>
      </c>
      <c r="C215" s="27">
        <v>6</v>
      </c>
      <c r="D215" s="27">
        <v>4.5</v>
      </c>
      <c r="E215" s="27">
        <v>2</v>
      </c>
      <c r="F215" s="31" t="s">
        <v>131</v>
      </c>
      <c r="G215" s="27" t="s">
        <v>91</v>
      </c>
      <c r="H215" s="27">
        <v>60</v>
      </c>
      <c r="I215" s="27">
        <v>30</v>
      </c>
      <c r="J215" s="27">
        <v>30</v>
      </c>
      <c r="K215" s="27">
        <v>2</v>
      </c>
      <c r="L215" s="27">
        <v>0</v>
      </c>
    </row>
    <row r="216" spans="1:12" x14ac:dyDescent="0.3">
      <c r="A216" s="27">
        <v>3</v>
      </c>
      <c r="B216" s="51" t="s">
        <v>102</v>
      </c>
      <c r="C216" s="27">
        <v>6</v>
      </c>
      <c r="D216" s="27">
        <v>2.5</v>
      </c>
      <c r="E216" s="27">
        <v>2.5</v>
      </c>
      <c r="F216" s="31" t="s">
        <v>131</v>
      </c>
      <c r="G216" s="27" t="s">
        <v>91</v>
      </c>
      <c r="H216" s="27">
        <v>30</v>
      </c>
      <c r="I216" s="31">
        <v>0</v>
      </c>
      <c r="J216" s="31">
        <v>30</v>
      </c>
      <c r="K216" s="31">
        <v>2</v>
      </c>
      <c r="L216" s="27">
        <v>0</v>
      </c>
    </row>
    <row r="217" spans="1:12" x14ac:dyDescent="0.3">
      <c r="A217" s="27">
        <v>4</v>
      </c>
      <c r="B217" s="50" t="s">
        <v>76</v>
      </c>
      <c r="C217" s="27">
        <v>6</v>
      </c>
      <c r="D217" s="27">
        <v>5</v>
      </c>
      <c r="E217" s="27">
        <v>1.5</v>
      </c>
      <c r="F217" s="27" t="s">
        <v>132</v>
      </c>
      <c r="G217" s="27" t="s">
        <v>91</v>
      </c>
      <c r="H217" s="27">
        <v>60</v>
      </c>
      <c r="I217" s="31">
        <v>30</v>
      </c>
      <c r="J217" s="31">
        <v>30</v>
      </c>
      <c r="K217" s="31">
        <v>4</v>
      </c>
      <c r="L217" s="27">
        <v>0</v>
      </c>
    </row>
    <row r="218" spans="1:12" x14ac:dyDescent="0.3">
      <c r="A218" s="27">
        <v>5</v>
      </c>
      <c r="B218" s="50" t="s">
        <v>78</v>
      </c>
      <c r="C218" s="27">
        <v>6</v>
      </c>
      <c r="D218" s="27">
        <v>2.5</v>
      </c>
      <c r="E218" s="27">
        <v>2.5</v>
      </c>
      <c r="F218" s="31" t="s">
        <v>131</v>
      </c>
      <c r="G218" s="27" t="s">
        <v>91</v>
      </c>
      <c r="H218" s="27">
        <v>30</v>
      </c>
      <c r="I218" s="27">
        <v>0</v>
      </c>
      <c r="J218" s="27">
        <v>30</v>
      </c>
      <c r="K218" s="27">
        <v>2</v>
      </c>
      <c r="L218" s="27">
        <v>0</v>
      </c>
    </row>
    <row r="219" spans="1:12" x14ac:dyDescent="0.3">
      <c r="A219" s="71" t="s">
        <v>93</v>
      </c>
      <c r="B219" s="72"/>
      <c r="C219" s="73"/>
      <c r="D219" s="33">
        <f>SUM(D214:D218)</f>
        <v>17</v>
      </c>
      <c r="E219" s="33">
        <f>SUM(E214:E218)</f>
        <v>8.5</v>
      </c>
      <c r="F219" s="33" t="s">
        <v>94</v>
      </c>
      <c r="G219" s="33" t="s">
        <v>94</v>
      </c>
      <c r="H219" s="33">
        <f>SUM(H214:H218)</f>
        <v>210</v>
      </c>
      <c r="I219" s="33">
        <f>SUM(I214:I218)</f>
        <v>90</v>
      </c>
      <c r="J219" s="33">
        <f>SUM(J214:J218)</f>
        <v>120</v>
      </c>
      <c r="K219" s="33">
        <f>SUM(K214:K218)</f>
        <v>12</v>
      </c>
      <c r="L219" s="33">
        <f>SUM(L214:L218)</f>
        <v>0</v>
      </c>
    </row>
    <row r="220" spans="1:12" x14ac:dyDescent="0.3">
      <c r="A220" s="74" t="s">
        <v>95</v>
      </c>
      <c r="B220" s="75"/>
      <c r="C220" s="76"/>
      <c r="D220" s="16" t="s">
        <v>94</v>
      </c>
      <c r="E220" s="27">
        <f>E219</f>
        <v>8.5</v>
      </c>
      <c r="F220" s="27" t="s">
        <v>94</v>
      </c>
      <c r="G220" s="27" t="s">
        <v>94</v>
      </c>
      <c r="H220" s="34">
        <f t="shared" ref="H220" si="83">SUM(I220:J220)</f>
        <v>105</v>
      </c>
      <c r="I220" s="27">
        <v>0</v>
      </c>
      <c r="J220" s="34" cm="1">
        <f t="array" ref="J220">SUMPRODUCT(ROUND(IF(IF(J214:J218&gt;0,E214:E218/(J214:J218/H214:H218*D214:D218),0)*J214:J218&gt;J214:J218,J214:J218,IF(J214:J218&gt;0,E214:E218/(J214:J218/H214:H218*D214:D218),0)*J214:J218),0))</f>
        <v>105</v>
      </c>
      <c r="K220" s="34" cm="1">
        <f t="array" ref="K220">SUMPRODUCT(ROUND(IF(K214:K218&gt;0,E214:E218/D214:D218,0)*K214:K218,0))</f>
        <v>6</v>
      </c>
      <c r="L220" s="27">
        <f>SUMIF($E214:$E218,"&gt;0",L214:L218)</f>
        <v>0</v>
      </c>
    </row>
    <row r="221" spans="1:12" x14ac:dyDescent="0.3">
      <c r="A221" s="74" t="s">
        <v>96</v>
      </c>
      <c r="B221" s="75"/>
      <c r="C221" s="76"/>
      <c r="D221" s="27">
        <f>SUMIF(G214:G218,"f",D214:D218)</f>
        <v>17</v>
      </c>
      <c r="E221" s="27">
        <f>SUMIF(G214:G218,"f",E214:E218)</f>
        <v>8.5</v>
      </c>
      <c r="F221" s="27" t="s">
        <v>94</v>
      </c>
      <c r="G221" s="27" t="s">
        <v>94</v>
      </c>
      <c r="H221" s="27">
        <f>SUMIF($G214:$G218,"f",H214:H218)</f>
        <v>210</v>
      </c>
      <c r="I221" s="27">
        <f>SUMIF($G214:$G218,"f",I214:I218)</f>
        <v>90</v>
      </c>
      <c r="J221" s="27">
        <f>SUMIF($G214:$G218,"f",J214:J218)</f>
        <v>120</v>
      </c>
      <c r="K221" s="27">
        <f>SUMIF($G214:$G218,"f",K214:K218)</f>
        <v>12</v>
      </c>
      <c r="L221" s="27">
        <f>SUMIF($G214:$G218,"f",L214:L218)</f>
        <v>0</v>
      </c>
    </row>
    <row r="222" spans="1:12" x14ac:dyDescent="0.3">
      <c r="A222" s="82" t="s">
        <v>147</v>
      </c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</row>
    <row r="223" spans="1:12" x14ac:dyDescent="0.3">
      <c r="A223" s="27">
        <v>1</v>
      </c>
      <c r="B223" s="51" t="s">
        <v>45</v>
      </c>
      <c r="C223" s="27">
        <v>6</v>
      </c>
      <c r="D223" s="27">
        <v>2.5</v>
      </c>
      <c r="E223" s="27">
        <v>2</v>
      </c>
      <c r="F223" s="31" t="s">
        <v>131</v>
      </c>
      <c r="G223" s="27" t="s">
        <v>92</v>
      </c>
      <c r="H223" s="27">
        <v>30</v>
      </c>
      <c r="I223" s="31">
        <v>0</v>
      </c>
      <c r="J223" s="31">
        <v>30</v>
      </c>
      <c r="K223" s="31">
        <v>2</v>
      </c>
      <c r="L223" s="27">
        <v>0</v>
      </c>
    </row>
    <row r="224" spans="1:12" x14ac:dyDescent="0.3">
      <c r="A224" s="71" t="s">
        <v>93</v>
      </c>
      <c r="B224" s="72"/>
      <c r="C224" s="73"/>
      <c r="D224" s="33">
        <f>SUM(D223:D223)</f>
        <v>2.5</v>
      </c>
      <c r="E224" s="33">
        <f>SUM(E223:E223)</f>
        <v>2</v>
      </c>
      <c r="F224" s="33" t="s">
        <v>94</v>
      </c>
      <c r="G224" s="33" t="s">
        <v>94</v>
      </c>
      <c r="H224" s="33">
        <f>SUM(I224:J224)</f>
        <v>30</v>
      </c>
      <c r="I224" s="33">
        <f>SUM(I223:I223)</f>
        <v>0</v>
      </c>
      <c r="J224" s="33">
        <f>SUM(J223:J223)</f>
        <v>30</v>
      </c>
      <c r="K224" s="33">
        <f>SUM(K223:K223)</f>
        <v>2</v>
      </c>
      <c r="L224" s="33">
        <f>SUM(L223:L223)</f>
        <v>0</v>
      </c>
    </row>
    <row r="225" spans="1:12" x14ac:dyDescent="0.3">
      <c r="A225" s="74" t="s">
        <v>95</v>
      </c>
      <c r="B225" s="75"/>
      <c r="C225" s="76"/>
      <c r="D225" s="16" t="s">
        <v>94</v>
      </c>
      <c r="E225" s="27">
        <f>E224</f>
        <v>2</v>
      </c>
      <c r="F225" s="27" t="s">
        <v>94</v>
      </c>
      <c r="G225" s="27" t="s">
        <v>94</v>
      </c>
      <c r="H225" s="34">
        <f t="shared" ref="H225" si="84">SUM(I225:J225)</f>
        <v>24</v>
      </c>
      <c r="I225" s="27">
        <v>0</v>
      </c>
      <c r="J225" s="34" cm="1">
        <f t="array" ref="J225">SUMPRODUCT(ROUND(IF(IF(J223:J223&gt;0,E223:E223/(J223:J223/H223:H223*D223:D223),0)*J223:J223&gt;J223:J223,J223:J223,IF(J223:J223&gt;0,E223:E223/(J223:J223/H223:H223*D223:D223),0)*J223:J223),0))</f>
        <v>24</v>
      </c>
      <c r="K225" s="34">
        <f>SUMPRODUCT(ROUND(IF(K223&gt;0,E223/D223,0)*K223,0))</f>
        <v>2</v>
      </c>
      <c r="L225" s="27">
        <f>SUMIF($E223:$E223,"&gt;0",L223:L223)</f>
        <v>0</v>
      </c>
    </row>
    <row r="226" spans="1:12" x14ac:dyDescent="0.3">
      <c r="A226" s="74" t="s">
        <v>96</v>
      </c>
      <c r="B226" s="75"/>
      <c r="C226" s="76"/>
      <c r="D226" s="27">
        <f>SUMIF(G223:G223,"f",D223:D223)</f>
        <v>0</v>
      </c>
      <c r="E226" s="27">
        <f>SUMIF(G223:G223,"f",E223:E223)</f>
        <v>0</v>
      </c>
      <c r="F226" s="27" t="s">
        <v>94</v>
      </c>
      <c r="G226" s="27" t="s">
        <v>94</v>
      </c>
      <c r="H226" s="27">
        <f>SUMIF($G223:$G223,"f",H223:H223)</f>
        <v>0</v>
      </c>
      <c r="I226" s="27">
        <f>SUMIF($G223:$G223,"f",I223:I223)</f>
        <v>0</v>
      </c>
      <c r="J226" s="27">
        <f>SUMIF($G223:$G223,"f",J223:J223)</f>
        <v>0</v>
      </c>
      <c r="K226" s="27">
        <f>SUMIF($G223:$G223,"f",K223:K223)</f>
        <v>0</v>
      </c>
      <c r="L226" s="27">
        <f>SUMIF($G223:$G223,"f",L223:L223)</f>
        <v>0</v>
      </c>
    </row>
    <row r="227" spans="1:12" x14ac:dyDescent="0.3">
      <c r="A227" s="71" t="s">
        <v>160</v>
      </c>
      <c r="B227" s="72"/>
      <c r="C227" s="73"/>
      <c r="D227" s="33">
        <f>D210+D219+D224</f>
        <v>30</v>
      </c>
      <c r="E227" s="33">
        <f>E210+E219+E224</f>
        <v>15</v>
      </c>
      <c r="F227" s="33" t="s">
        <v>94</v>
      </c>
      <c r="G227" s="33" t="s">
        <v>94</v>
      </c>
      <c r="H227" s="33">
        <f>H210+H219+H224</f>
        <v>375</v>
      </c>
      <c r="I227" s="33">
        <f>I210+I219+I224</f>
        <v>150</v>
      </c>
      <c r="J227" s="33">
        <f>J210+J219+J224</f>
        <v>225</v>
      </c>
      <c r="K227" s="33">
        <f>K210+K219+K224</f>
        <v>22</v>
      </c>
      <c r="L227" s="33">
        <f>L210+L219+L224</f>
        <v>0</v>
      </c>
    </row>
    <row r="228" spans="1:12" x14ac:dyDescent="0.3">
      <c r="A228" s="71" t="s">
        <v>161</v>
      </c>
      <c r="B228" s="72"/>
      <c r="C228" s="73"/>
      <c r="D228" s="33">
        <f>D200+D227</f>
        <v>60</v>
      </c>
      <c r="E228" s="33">
        <f>E200+E227</f>
        <v>26.5</v>
      </c>
      <c r="F228" s="33" t="s">
        <v>94</v>
      </c>
      <c r="G228" s="33" t="s">
        <v>94</v>
      </c>
      <c r="H228" s="33">
        <f>H200+H227</f>
        <v>765</v>
      </c>
      <c r="I228" s="33">
        <f>I200+I227</f>
        <v>300</v>
      </c>
      <c r="J228" s="33">
        <f>J200+J227</f>
        <v>465</v>
      </c>
      <c r="K228" s="33">
        <f>K200+K227</f>
        <v>41</v>
      </c>
      <c r="L228" s="33">
        <f>L200+L227</f>
        <v>0</v>
      </c>
    </row>
    <row r="229" spans="1:12" x14ac:dyDescent="0.3">
      <c r="A229" s="18"/>
      <c r="B229" s="18"/>
      <c r="C229" s="18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1:12" s="16" customFormat="1" x14ac:dyDescent="0.3"/>
    <row r="231" spans="1:12" x14ac:dyDescent="0.3">
      <c r="A231" s="6" t="s">
        <v>81</v>
      </c>
      <c r="B231" s="56" t="s">
        <v>134</v>
      </c>
    </row>
    <row r="232" spans="1:12" x14ac:dyDescent="0.3">
      <c r="A232" s="33" t="s">
        <v>185</v>
      </c>
      <c r="B232" s="37" t="s">
        <v>135</v>
      </c>
    </row>
    <row r="233" spans="1:12" x14ac:dyDescent="0.3">
      <c r="A233" s="27">
        <v>1</v>
      </c>
      <c r="B233" s="38" t="s">
        <v>136</v>
      </c>
    </row>
    <row r="234" spans="1:12" x14ac:dyDescent="0.3">
      <c r="A234" s="27">
        <v>2</v>
      </c>
      <c r="B234" s="38" t="s">
        <v>137</v>
      </c>
    </row>
    <row r="235" spans="1:12" x14ac:dyDescent="0.3">
      <c r="A235" s="27">
        <v>3</v>
      </c>
      <c r="B235" s="38" t="s">
        <v>138</v>
      </c>
    </row>
    <row r="236" spans="1:12" x14ac:dyDescent="0.3">
      <c r="A236" s="27">
        <v>4</v>
      </c>
      <c r="B236" s="38" t="s">
        <v>139</v>
      </c>
    </row>
    <row r="237" spans="1:12" x14ac:dyDescent="0.3">
      <c r="A237" s="33" t="s">
        <v>186</v>
      </c>
      <c r="B237" s="37" t="s">
        <v>14</v>
      </c>
    </row>
    <row r="238" spans="1:12" x14ac:dyDescent="0.3">
      <c r="A238" s="27">
        <v>1</v>
      </c>
      <c r="B238" s="50" t="s">
        <v>62</v>
      </c>
    </row>
    <row r="239" spans="1:12" x14ac:dyDescent="0.3">
      <c r="A239" s="27">
        <v>2</v>
      </c>
      <c r="B239" s="50" t="s">
        <v>54</v>
      </c>
    </row>
  </sheetData>
  <sortState xmlns:xlrd2="http://schemas.microsoft.com/office/spreadsheetml/2017/richdata2" ref="B186:L189">
    <sortCondition ref="B186:B189"/>
  </sortState>
  <mergeCells count="189">
    <mergeCell ref="A118:C118"/>
    <mergeCell ref="A119:C119"/>
    <mergeCell ref="A117:C117"/>
    <mergeCell ref="A115:L115"/>
    <mergeCell ref="A121:L121"/>
    <mergeCell ref="A150:L150"/>
    <mergeCell ref="A152:C152"/>
    <mergeCell ref="A103:C103"/>
    <mergeCell ref="A228:C228"/>
    <mergeCell ref="A153:C153"/>
    <mergeCell ref="A154:C154"/>
    <mergeCell ref="A155:L155"/>
    <mergeCell ref="A157:C157"/>
    <mergeCell ref="A158:C158"/>
    <mergeCell ref="A159:C159"/>
    <mergeCell ref="A161:L161"/>
    <mergeCell ref="A167:L167"/>
    <mergeCell ref="A170:C170"/>
    <mergeCell ref="A160:L160"/>
    <mergeCell ref="A164:C164"/>
    <mergeCell ref="A165:C165"/>
    <mergeCell ref="A166:C166"/>
    <mergeCell ref="A107:C107"/>
    <mergeCell ref="A108:C108"/>
    <mergeCell ref="A83:C83"/>
    <mergeCell ref="F88:F89"/>
    <mergeCell ref="G88:G89"/>
    <mergeCell ref="L88:L89"/>
    <mergeCell ref="A90:L90"/>
    <mergeCell ref="A84:C84"/>
    <mergeCell ref="A88:A89"/>
    <mergeCell ref="B88:B89"/>
    <mergeCell ref="C88:C89"/>
    <mergeCell ref="D88:D89"/>
    <mergeCell ref="E88:E89"/>
    <mergeCell ref="H88:K88"/>
    <mergeCell ref="A85:C85"/>
    <mergeCell ref="A78:L78"/>
    <mergeCell ref="A112:C112"/>
    <mergeCell ref="A113:C113"/>
    <mergeCell ref="A114:C114"/>
    <mergeCell ref="A110:L110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H17:K17"/>
    <mergeCell ref="A20:L20"/>
    <mergeCell ref="A22:C22"/>
    <mergeCell ref="A23:C23"/>
    <mergeCell ref="A24:C24"/>
    <mergeCell ref="A25:L25"/>
    <mergeCell ref="A28:C28"/>
    <mergeCell ref="A81:C81"/>
    <mergeCell ref="A82:C82"/>
    <mergeCell ref="F17:F18"/>
    <mergeCell ref="G17:G18"/>
    <mergeCell ref="L17:L18"/>
    <mergeCell ref="A19:L19"/>
    <mergeCell ref="A39:L39"/>
    <mergeCell ref="A43:C43"/>
    <mergeCell ref="A44:C44"/>
    <mergeCell ref="A45:C45"/>
    <mergeCell ref="A46:L46"/>
    <mergeCell ref="A51:C51"/>
    <mergeCell ref="A29:C29"/>
    <mergeCell ref="A30:C30"/>
    <mergeCell ref="A31:L31"/>
    <mergeCell ref="A36:C36"/>
    <mergeCell ref="A37:C37"/>
    <mergeCell ref="A38:C38"/>
    <mergeCell ref="A40:L40"/>
    <mergeCell ref="D57:D58"/>
    <mergeCell ref="E57:E58"/>
    <mergeCell ref="F57:F58"/>
    <mergeCell ref="G57:G58"/>
    <mergeCell ref="L57:L58"/>
    <mergeCell ref="A52:C52"/>
    <mergeCell ref="A53:C53"/>
    <mergeCell ref="A54:C54"/>
    <mergeCell ref="A57:A58"/>
    <mergeCell ref="B57:B58"/>
    <mergeCell ref="C57:C58"/>
    <mergeCell ref="H57:K57"/>
    <mergeCell ref="A76:C76"/>
    <mergeCell ref="A77:C77"/>
    <mergeCell ref="A65:L65"/>
    <mergeCell ref="A70:C70"/>
    <mergeCell ref="A71:C71"/>
    <mergeCell ref="A72:C72"/>
    <mergeCell ref="A73:L73"/>
    <mergeCell ref="A75:C75"/>
    <mergeCell ref="A59:L59"/>
    <mergeCell ref="A60:L60"/>
    <mergeCell ref="A62:C62"/>
    <mergeCell ref="A63:C63"/>
    <mergeCell ref="A64:C64"/>
    <mergeCell ref="A109:C109"/>
    <mergeCell ref="A91:L91"/>
    <mergeCell ref="A94:C94"/>
    <mergeCell ref="A95:C95"/>
    <mergeCell ref="A96:C96"/>
    <mergeCell ref="A97:L97"/>
    <mergeCell ref="A102:C102"/>
    <mergeCell ref="A104:C104"/>
    <mergeCell ref="A105:L105"/>
    <mergeCell ref="F129:F130"/>
    <mergeCell ref="G129:G130"/>
    <mergeCell ref="L129:L130"/>
    <mergeCell ref="A131:L131"/>
    <mergeCell ref="A120:L120"/>
    <mergeCell ref="A123:C123"/>
    <mergeCell ref="A124:C124"/>
    <mergeCell ref="A125:C125"/>
    <mergeCell ref="A126:C126"/>
    <mergeCell ref="A129:A130"/>
    <mergeCell ref="B129:B130"/>
    <mergeCell ref="C129:C130"/>
    <mergeCell ref="D129:D130"/>
    <mergeCell ref="E129:E130"/>
    <mergeCell ref="H129:K129"/>
    <mergeCell ref="A142:C142"/>
    <mergeCell ref="A143:C143"/>
    <mergeCell ref="A144:L144"/>
    <mergeCell ref="A147:C147"/>
    <mergeCell ref="A148:C148"/>
    <mergeCell ref="A149:C149"/>
    <mergeCell ref="A132:L132"/>
    <mergeCell ref="A135:C135"/>
    <mergeCell ref="A136:C136"/>
    <mergeCell ref="A137:C137"/>
    <mergeCell ref="A138:L138"/>
    <mergeCell ref="A141:C141"/>
    <mergeCell ref="A173:C173"/>
    <mergeCell ref="A177:A178"/>
    <mergeCell ref="B177:B178"/>
    <mergeCell ref="C177:C178"/>
    <mergeCell ref="D177:D178"/>
    <mergeCell ref="E177:E178"/>
    <mergeCell ref="H177:K177"/>
    <mergeCell ref="A171:C171"/>
    <mergeCell ref="A172:C172"/>
    <mergeCell ref="A174:C174"/>
    <mergeCell ref="A180:L180"/>
    <mergeCell ref="A182:C182"/>
    <mergeCell ref="A183:C183"/>
    <mergeCell ref="A184:C184"/>
    <mergeCell ref="A185:L185"/>
    <mergeCell ref="A190:C190"/>
    <mergeCell ref="F177:F178"/>
    <mergeCell ref="G177:G178"/>
    <mergeCell ref="L177:L178"/>
    <mergeCell ref="A179:L179"/>
    <mergeCell ref="A200:C200"/>
    <mergeCell ref="A203:A204"/>
    <mergeCell ref="B203:B204"/>
    <mergeCell ref="C203:C204"/>
    <mergeCell ref="D203:D204"/>
    <mergeCell ref="E203:E204"/>
    <mergeCell ref="A191:C191"/>
    <mergeCell ref="A192:C192"/>
    <mergeCell ref="A193:L193"/>
    <mergeCell ref="A197:C197"/>
    <mergeCell ref="A198:C198"/>
    <mergeCell ref="A199:C199"/>
    <mergeCell ref="H203:K203"/>
    <mergeCell ref="A227:C227"/>
    <mergeCell ref="A220:C220"/>
    <mergeCell ref="A221:C221"/>
    <mergeCell ref="A213:L213"/>
    <mergeCell ref="A219:C219"/>
    <mergeCell ref="F203:F204"/>
    <mergeCell ref="G203:G204"/>
    <mergeCell ref="L203:L204"/>
    <mergeCell ref="A205:L205"/>
    <mergeCell ref="A222:L222"/>
    <mergeCell ref="A224:C224"/>
    <mergeCell ref="A225:C225"/>
    <mergeCell ref="A226:C226"/>
    <mergeCell ref="A206:L206"/>
    <mergeCell ref="A210:C210"/>
    <mergeCell ref="A211:C211"/>
    <mergeCell ref="A212:C212"/>
  </mergeCells>
  <pageMargins left="0.31496062992125984" right="0.31496062992125984" top="0.74803149606299213" bottom="0.55118110236220474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BE8B8-9225-43F1-98B2-7E24EAA71E1E}">
  <dimension ref="A1:L131"/>
  <sheetViews>
    <sheetView zoomScale="85" zoomScaleNormal="85" workbookViewId="0">
      <selection activeCell="B144" sqref="B144"/>
    </sheetView>
  </sheetViews>
  <sheetFormatPr defaultRowHeight="14.4" x14ac:dyDescent="0.3"/>
  <cols>
    <col min="1" max="1" width="5.77734375" style="15" customWidth="1"/>
    <col min="2" max="2" width="50.77734375" style="15" customWidth="1"/>
    <col min="3" max="4" width="7.88671875" style="15" customWidth="1"/>
    <col min="5" max="5" width="7.88671875" style="14" customWidth="1"/>
    <col min="6" max="9" width="7.88671875" style="15" customWidth="1"/>
    <col min="10" max="11" width="7.88671875" style="14" customWidth="1"/>
    <col min="12" max="12" width="7.88671875" style="15" customWidth="1"/>
    <col min="13" max="16384" width="8.88671875" style="15"/>
  </cols>
  <sheetData>
    <row r="1" spans="1:12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5" spans="1:12" x14ac:dyDescent="0.3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x14ac:dyDescent="0.3">
      <c r="A6" s="94" t="s">
        <v>183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3">
      <c r="A7" s="103" t="s">
        <v>182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9" spans="1:12" x14ac:dyDescent="0.3">
      <c r="A9" s="18" t="s">
        <v>176</v>
      </c>
    </row>
    <row r="10" spans="1:12" x14ac:dyDescent="0.3">
      <c r="A10" s="18" t="s">
        <v>177</v>
      </c>
    </row>
    <row r="11" spans="1:12" x14ac:dyDescent="0.3">
      <c r="A11" s="18" t="s">
        <v>178</v>
      </c>
    </row>
    <row r="12" spans="1:12" x14ac:dyDescent="0.3">
      <c r="A12" s="18" t="s">
        <v>179</v>
      </c>
    </row>
    <row r="13" spans="1:12" x14ac:dyDescent="0.3">
      <c r="A13" s="18" t="s">
        <v>180</v>
      </c>
    </row>
    <row r="14" spans="1:12" x14ac:dyDescent="0.3">
      <c r="A14" s="18" t="s">
        <v>181</v>
      </c>
    </row>
    <row r="16" spans="1:12" x14ac:dyDescent="0.3">
      <c r="A16" s="20"/>
    </row>
    <row r="17" spans="1:12" ht="72" customHeight="1" x14ac:dyDescent="0.3">
      <c r="A17" s="84" t="s">
        <v>81</v>
      </c>
      <c r="B17" s="84" t="s">
        <v>82</v>
      </c>
      <c r="C17" s="78" t="s">
        <v>83</v>
      </c>
      <c r="D17" s="78" t="s">
        <v>84</v>
      </c>
      <c r="E17" s="80" t="s">
        <v>85</v>
      </c>
      <c r="F17" s="78" t="s">
        <v>86</v>
      </c>
      <c r="G17" s="80" t="s">
        <v>87</v>
      </c>
      <c r="H17" s="86" t="s">
        <v>88</v>
      </c>
      <c r="I17" s="87"/>
      <c r="J17" s="87"/>
      <c r="K17" s="88"/>
      <c r="L17" s="78" t="s">
        <v>168</v>
      </c>
    </row>
    <row r="18" spans="1:12" ht="72" customHeight="1" x14ac:dyDescent="0.3">
      <c r="A18" s="85"/>
      <c r="B18" s="85"/>
      <c r="C18" s="79"/>
      <c r="D18" s="79"/>
      <c r="E18" s="81"/>
      <c r="F18" s="79"/>
      <c r="G18" s="81"/>
      <c r="H18" s="22" t="s">
        <v>2</v>
      </c>
      <c r="I18" s="23" t="s">
        <v>3</v>
      </c>
      <c r="J18" s="23" t="s">
        <v>4</v>
      </c>
      <c r="K18" s="23" t="s">
        <v>128</v>
      </c>
      <c r="L18" s="79"/>
    </row>
    <row r="19" spans="1:12" x14ac:dyDescent="0.3">
      <c r="A19" s="104" t="s">
        <v>89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x14ac:dyDescent="0.3">
      <c r="A20" s="106" t="s">
        <v>90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x14ac:dyDescent="0.3">
      <c r="A21" s="27">
        <v>1</v>
      </c>
      <c r="B21" s="28" t="s">
        <v>7</v>
      </c>
      <c r="C21" s="29">
        <v>1</v>
      </c>
      <c r="D21" s="29">
        <v>2</v>
      </c>
      <c r="E21" s="30">
        <v>2</v>
      </c>
      <c r="F21" s="31" t="s">
        <v>131</v>
      </c>
      <c r="G21" s="30" t="s">
        <v>92</v>
      </c>
      <c r="H21" s="30">
        <f t="shared" ref="H21:H27" si="0">I21+J21</f>
        <v>30</v>
      </c>
      <c r="I21" s="29">
        <v>0</v>
      </c>
      <c r="J21" s="29">
        <v>30</v>
      </c>
      <c r="K21" s="29">
        <v>1</v>
      </c>
      <c r="L21" s="30">
        <v>0</v>
      </c>
    </row>
    <row r="22" spans="1:12" x14ac:dyDescent="0.3">
      <c r="A22" s="27">
        <v>2</v>
      </c>
      <c r="B22" s="28" t="s">
        <v>12</v>
      </c>
      <c r="C22" s="29">
        <v>2</v>
      </c>
      <c r="D22" s="29">
        <v>2</v>
      </c>
      <c r="E22" s="30">
        <v>0</v>
      </c>
      <c r="F22" s="31" t="s">
        <v>131</v>
      </c>
      <c r="G22" s="30" t="s">
        <v>91</v>
      </c>
      <c r="H22" s="30">
        <f t="shared" si="0"/>
        <v>30</v>
      </c>
      <c r="I22" s="29">
        <v>0</v>
      </c>
      <c r="J22" s="29">
        <v>30</v>
      </c>
      <c r="K22" s="29">
        <v>1</v>
      </c>
      <c r="L22" s="30">
        <v>0</v>
      </c>
    </row>
    <row r="23" spans="1:12" x14ac:dyDescent="0.3">
      <c r="A23" s="27">
        <v>3</v>
      </c>
      <c r="B23" s="28" t="s">
        <v>18</v>
      </c>
      <c r="C23" s="29">
        <v>3</v>
      </c>
      <c r="D23" s="29">
        <v>2</v>
      </c>
      <c r="E23" s="30">
        <v>0</v>
      </c>
      <c r="F23" s="31" t="s">
        <v>131</v>
      </c>
      <c r="G23" s="30" t="s">
        <v>91</v>
      </c>
      <c r="H23" s="30">
        <f t="shared" si="0"/>
        <v>30</v>
      </c>
      <c r="I23" s="29">
        <v>0</v>
      </c>
      <c r="J23" s="29">
        <v>30</v>
      </c>
      <c r="K23" s="29">
        <v>1</v>
      </c>
      <c r="L23" s="30">
        <v>0</v>
      </c>
    </row>
    <row r="24" spans="1:12" x14ac:dyDescent="0.3">
      <c r="A24" s="27">
        <v>4</v>
      </c>
      <c r="B24" s="28" t="s">
        <v>39</v>
      </c>
      <c r="C24" s="29">
        <v>3</v>
      </c>
      <c r="D24" s="29">
        <v>0</v>
      </c>
      <c r="E24" s="30">
        <v>0</v>
      </c>
      <c r="F24" s="31" t="s">
        <v>131</v>
      </c>
      <c r="G24" s="30" t="s">
        <v>92</v>
      </c>
      <c r="H24" s="30">
        <f t="shared" si="0"/>
        <v>30</v>
      </c>
      <c r="I24" s="29">
        <v>0</v>
      </c>
      <c r="J24" s="29">
        <v>30</v>
      </c>
      <c r="K24" s="29">
        <v>0</v>
      </c>
      <c r="L24" s="30">
        <v>0</v>
      </c>
    </row>
    <row r="25" spans="1:12" x14ac:dyDescent="0.3">
      <c r="A25" s="27">
        <v>5</v>
      </c>
      <c r="B25" s="28" t="s">
        <v>24</v>
      </c>
      <c r="C25" s="29">
        <v>4</v>
      </c>
      <c r="D25" s="29">
        <v>2</v>
      </c>
      <c r="E25" s="30">
        <v>0</v>
      </c>
      <c r="F25" s="31" t="s">
        <v>131</v>
      </c>
      <c r="G25" s="30" t="s">
        <v>91</v>
      </c>
      <c r="H25" s="30">
        <f t="shared" si="0"/>
        <v>30</v>
      </c>
      <c r="I25" s="29">
        <v>0</v>
      </c>
      <c r="J25" s="29">
        <v>30</v>
      </c>
      <c r="K25" s="29">
        <v>1</v>
      </c>
      <c r="L25" s="30">
        <v>0</v>
      </c>
    </row>
    <row r="26" spans="1:12" x14ac:dyDescent="0.3">
      <c r="A26" s="27">
        <v>6</v>
      </c>
      <c r="B26" s="28" t="s">
        <v>25</v>
      </c>
      <c r="C26" s="29">
        <v>4</v>
      </c>
      <c r="D26" s="29">
        <v>0</v>
      </c>
      <c r="E26" s="30">
        <v>0</v>
      </c>
      <c r="F26" s="31" t="s">
        <v>131</v>
      </c>
      <c r="G26" s="30" t="s">
        <v>92</v>
      </c>
      <c r="H26" s="30">
        <f t="shared" si="0"/>
        <v>30</v>
      </c>
      <c r="I26" s="29">
        <v>0</v>
      </c>
      <c r="J26" s="29">
        <v>30</v>
      </c>
      <c r="K26" s="29">
        <v>0</v>
      </c>
      <c r="L26" s="30">
        <v>0</v>
      </c>
    </row>
    <row r="27" spans="1:12" x14ac:dyDescent="0.3">
      <c r="A27" s="27">
        <v>7</v>
      </c>
      <c r="B27" s="28" t="s">
        <v>29</v>
      </c>
      <c r="C27" s="29">
        <v>5</v>
      </c>
      <c r="D27" s="29">
        <v>2</v>
      </c>
      <c r="E27" s="30">
        <v>0</v>
      </c>
      <c r="F27" s="30" t="s">
        <v>132</v>
      </c>
      <c r="G27" s="30" t="s">
        <v>91</v>
      </c>
      <c r="H27" s="30">
        <f t="shared" si="0"/>
        <v>30</v>
      </c>
      <c r="I27" s="29">
        <v>0</v>
      </c>
      <c r="J27" s="29">
        <v>30</v>
      </c>
      <c r="K27" s="29">
        <v>1</v>
      </c>
      <c r="L27" s="30">
        <v>0</v>
      </c>
    </row>
    <row r="28" spans="1:12" x14ac:dyDescent="0.3">
      <c r="A28" s="71" t="s">
        <v>93</v>
      </c>
      <c r="B28" s="72"/>
      <c r="C28" s="73"/>
      <c r="D28" s="33">
        <f>SUM(D21:D27)</f>
        <v>10</v>
      </c>
      <c r="E28" s="33">
        <f>SUM(E21:E27)</f>
        <v>2</v>
      </c>
      <c r="F28" s="33" t="s">
        <v>94</v>
      </c>
      <c r="G28" s="33" t="s">
        <v>94</v>
      </c>
      <c r="H28" s="33">
        <f>SUM(H21:H27)</f>
        <v>210</v>
      </c>
      <c r="I28" s="33">
        <f>SUM(I21:I27)</f>
        <v>0</v>
      </c>
      <c r="J28" s="33">
        <f>SUM(J21:J27)</f>
        <v>210</v>
      </c>
      <c r="K28" s="33">
        <f>SUM(K21:K27)</f>
        <v>5</v>
      </c>
      <c r="L28" s="21">
        <f>SUM(L21:L27)</f>
        <v>0</v>
      </c>
    </row>
    <row r="29" spans="1:12" x14ac:dyDescent="0.3">
      <c r="A29" s="74" t="s">
        <v>95</v>
      </c>
      <c r="B29" s="75"/>
      <c r="C29" s="76"/>
      <c r="D29" s="16" t="s">
        <v>94</v>
      </c>
      <c r="E29" s="27">
        <f>E28</f>
        <v>2</v>
      </c>
      <c r="F29" s="27" t="s">
        <v>94</v>
      </c>
      <c r="G29" s="27" t="s">
        <v>94</v>
      </c>
      <c r="H29" s="34">
        <f>SUM(I29:J29)</f>
        <v>30</v>
      </c>
      <c r="I29" s="27">
        <v>0</v>
      </c>
      <c r="J29" s="34">
        <f>'Plan studiów NMiI semestry'!J23+'Plan studiów NMiI semestry'!J63+'Plan studiów NMiI semestry'!J95+'Plan studiów NMiI semestry'!J136+'Plan studiów NMiI semestry'!J183</f>
        <v>30</v>
      </c>
      <c r="K29" s="34">
        <f>'Plan studiów NMiI semestry'!K23+'Plan studiów NMiI semestry'!K63+'Plan studiów NMiI semestry'!K95+'Plan studiów NMiI semestry'!K136+'Plan studiów NMiI semestry'!K183</f>
        <v>1</v>
      </c>
      <c r="L29" s="27">
        <f>SUMIF($E21:$E27,"&gt;0",L21:L27)</f>
        <v>0</v>
      </c>
    </row>
    <row r="30" spans="1:12" x14ac:dyDescent="0.3">
      <c r="A30" s="98" t="s">
        <v>96</v>
      </c>
      <c r="B30" s="99"/>
      <c r="C30" s="100"/>
      <c r="D30" s="35">
        <f>SUMIF(G21:G27,"f",D21:D27)</f>
        <v>8</v>
      </c>
      <c r="E30" s="35">
        <f>SUMIF(G21:G27,"f",E21:E27)</f>
        <v>0</v>
      </c>
      <c r="F30" s="35" t="s">
        <v>94</v>
      </c>
      <c r="G30" s="35" t="s">
        <v>94</v>
      </c>
      <c r="H30" s="35">
        <f>SUMIF($G21:$G27,"f",H21:H27)</f>
        <v>120</v>
      </c>
      <c r="I30" s="35">
        <f>SUMIF($G21:$G27,"f",I21:I27)</f>
        <v>0</v>
      </c>
      <c r="J30" s="35">
        <f>SUMIF($G21:$G27,"f",J21:J27)</f>
        <v>120</v>
      </c>
      <c r="K30" s="35">
        <f>SUMIF($G21:$G27,"f",K21:K27)</f>
        <v>4</v>
      </c>
      <c r="L30" s="35">
        <f>SUMIF($G21:$G27,"f",L21:L27)</f>
        <v>0</v>
      </c>
    </row>
    <row r="31" spans="1:12" x14ac:dyDescent="0.3">
      <c r="A31" s="104" t="s">
        <v>97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 x14ac:dyDescent="0.3">
      <c r="A32" s="30">
        <v>1</v>
      </c>
      <c r="B32" s="36" t="s">
        <v>8</v>
      </c>
      <c r="C32" s="30">
        <v>1</v>
      </c>
      <c r="D32" s="30">
        <v>3</v>
      </c>
      <c r="E32" s="30">
        <v>1</v>
      </c>
      <c r="F32" s="31" t="s">
        <v>131</v>
      </c>
      <c r="G32" s="30" t="s">
        <v>92</v>
      </c>
      <c r="H32" s="30">
        <f>I32+J32</f>
        <v>45</v>
      </c>
      <c r="I32" s="30">
        <v>0</v>
      </c>
      <c r="J32" s="30">
        <v>45</v>
      </c>
      <c r="K32" s="30">
        <v>2</v>
      </c>
      <c r="L32" s="30">
        <v>0</v>
      </c>
    </row>
    <row r="33" spans="1:12" x14ac:dyDescent="0.3">
      <c r="A33" s="30">
        <v>2</v>
      </c>
      <c r="B33" s="36" t="s">
        <v>9</v>
      </c>
      <c r="C33" s="30">
        <v>1</v>
      </c>
      <c r="D33" s="30">
        <v>1</v>
      </c>
      <c r="E33" s="30">
        <v>0</v>
      </c>
      <c r="F33" s="31" t="s">
        <v>131</v>
      </c>
      <c r="G33" s="30" t="s">
        <v>92</v>
      </c>
      <c r="H33" s="30">
        <f>I33+J33</f>
        <v>15</v>
      </c>
      <c r="I33" s="30">
        <v>15</v>
      </c>
      <c r="J33" s="30">
        <v>0</v>
      </c>
      <c r="K33" s="30">
        <v>2</v>
      </c>
      <c r="L33" s="30">
        <v>0</v>
      </c>
    </row>
    <row r="34" spans="1:12" x14ac:dyDescent="0.3">
      <c r="A34" s="92" t="s">
        <v>93</v>
      </c>
      <c r="B34" s="92"/>
      <c r="C34" s="92"/>
      <c r="D34" s="33">
        <f>SUM(D32:D33)</f>
        <v>4</v>
      </c>
      <c r="E34" s="33">
        <f>SUM(E32:E33)</f>
        <v>1</v>
      </c>
      <c r="F34" s="33" t="s">
        <v>94</v>
      </c>
      <c r="G34" s="33" t="s">
        <v>94</v>
      </c>
      <c r="H34" s="33">
        <f>SUM(I34:J34)</f>
        <v>60</v>
      </c>
      <c r="I34" s="33">
        <f t="shared" ref="I34:L34" si="1">SUM(I32:I33)</f>
        <v>15</v>
      </c>
      <c r="J34" s="33">
        <f t="shared" si="1"/>
        <v>45</v>
      </c>
      <c r="K34" s="33">
        <f t="shared" si="1"/>
        <v>4</v>
      </c>
      <c r="L34" s="33">
        <f t="shared" si="1"/>
        <v>0</v>
      </c>
    </row>
    <row r="35" spans="1:12" x14ac:dyDescent="0.3">
      <c r="A35" s="95" t="s">
        <v>95</v>
      </c>
      <c r="B35" s="95"/>
      <c r="C35" s="95"/>
      <c r="D35" s="16" t="s">
        <v>94</v>
      </c>
      <c r="E35" s="27">
        <f>E34</f>
        <v>1</v>
      </c>
      <c r="F35" s="27" t="s">
        <v>94</v>
      </c>
      <c r="G35" s="27" t="s">
        <v>94</v>
      </c>
      <c r="H35" s="34">
        <f t="shared" ref="H35:H36" si="2">SUM(I35:J35)</f>
        <v>15</v>
      </c>
      <c r="I35" s="27">
        <v>0</v>
      </c>
      <c r="J35" s="34">
        <f>'Plan studiów NMiI semestry'!J29</f>
        <v>15</v>
      </c>
      <c r="K35" s="34">
        <f>'Plan studiów NMiI semestry'!K29</f>
        <v>1</v>
      </c>
      <c r="L35" s="27">
        <f t="shared" ref="L35" si="3">SUMIF($E32:$E33,"&gt;0",L32:L33)</f>
        <v>0</v>
      </c>
    </row>
    <row r="36" spans="1:12" x14ac:dyDescent="0.3">
      <c r="A36" s="101" t="s">
        <v>96</v>
      </c>
      <c r="B36" s="101"/>
      <c r="C36" s="101"/>
      <c r="D36" s="35">
        <f>SUMIF(G32:G33,"f",D32:D33)</f>
        <v>0</v>
      </c>
      <c r="E36" s="35">
        <f>SUMIF(G32:G33,"f",E32:E33)</f>
        <v>0</v>
      </c>
      <c r="F36" s="35" t="s">
        <v>94</v>
      </c>
      <c r="G36" s="35" t="s">
        <v>94</v>
      </c>
      <c r="H36" s="35">
        <f t="shared" si="2"/>
        <v>0</v>
      </c>
      <c r="I36" s="35">
        <f t="shared" ref="I36:J36" si="4">SUMIF($G32:$G33,"f",I32:I33)</f>
        <v>0</v>
      </c>
      <c r="J36" s="35">
        <f t="shared" si="4"/>
        <v>0</v>
      </c>
      <c r="K36" s="35">
        <f>SUMIF($G32:$G33,"f",K32:K33)</f>
        <v>0</v>
      </c>
      <c r="L36" s="35">
        <f t="shared" ref="L36" si="5">SUMIF($G32:$G33,"f",L32:L33)</f>
        <v>0</v>
      </c>
    </row>
    <row r="37" spans="1:12" x14ac:dyDescent="0.3">
      <c r="A37" s="104" t="s">
        <v>98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spans="1:12" x14ac:dyDescent="0.3">
      <c r="A38" s="30">
        <v>1</v>
      </c>
      <c r="B38" s="36" t="s">
        <v>49</v>
      </c>
      <c r="C38" s="30">
        <v>1</v>
      </c>
      <c r="D38" s="30">
        <v>4</v>
      </c>
      <c r="E38" s="30">
        <v>1</v>
      </c>
      <c r="F38" s="30" t="s">
        <v>132</v>
      </c>
      <c r="G38" s="29" t="s">
        <v>92</v>
      </c>
      <c r="H38" s="29">
        <f>I38+J38</f>
        <v>60</v>
      </c>
      <c r="I38" s="29">
        <v>30</v>
      </c>
      <c r="J38" s="29">
        <v>30</v>
      </c>
      <c r="K38" s="29">
        <v>4</v>
      </c>
      <c r="L38" s="30">
        <v>0</v>
      </c>
    </row>
    <row r="39" spans="1:12" x14ac:dyDescent="0.3">
      <c r="A39" s="30">
        <v>2</v>
      </c>
      <c r="B39" s="36" t="s">
        <v>48</v>
      </c>
      <c r="C39" s="30">
        <v>1</v>
      </c>
      <c r="D39" s="30">
        <v>5.5</v>
      </c>
      <c r="E39" s="30">
        <v>1.5</v>
      </c>
      <c r="F39" s="30" t="s">
        <v>132</v>
      </c>
      <c r="G39" s="29" t="s">
        <v>92</v>
      </c>
      <c r="H39" s="29">
        <f>I39+J39</f>
        <v>75</v>
      </c>
      <c r="I39" s="29">
        <v>30</v>
      </c>
      <c r="J39" s="29">
        <v>45</v>
      </c>
      <c r="K39" s="29">
        <v>4</v>
      </c>
      <c r="L39" s="30">
        <v>0</v>
      </c>
    </row>
    <row r="40" spans="1:12" x14ac:dyDescent="0.3">
      <c r="A40" s="30">
        <v>3</v>
      </c>
      <c r="B40" s="36" t="s">
        <v>50</v>
      </c>
      <c r="C40" s="30">
        <v>1</v>
      </c>
      <c r="D40" s="29">
        <v>4</v>
      </c>
      <c r="E40" s="30">
        <v>3</v>
      </c>
      <c r="F40" s="31" t="s">
        <v>131</v>
      </c>
      <c r="G40" s="29" t="s">
        <v>92</v>
      </c>
      <c r="H40" s="29">
        <f>I40+J40</f>
        <v>60</v>
      </c>
      <c r="I40" s="29">
        <v>15</v>
      </c>
      <c r="J40" s="30">
        <v>45</v>
      </c>
      <c r="K40" s="30">
        <v>2</v>
      </c>
      <c r="L40" s="30">
        <v>0</v>
      </c>
    </row>
    <row r="41" spans="1:12" x14ac:dyDescent="0.3">
      <c r="A41" s="30">
        <v>4</v>
      </c>
      <c r="B41" s="36" t="s">
        <v>47</v>
      </c>
      <c r="C41" s="30">
        <v>1</v>
      </c>
      <c r="D41" s="30">
        <v>4</v>
      </c>
      <c r="E41" s="30">
        <v>1</v>
      </c>
      <c r="F41" s="30" t="s">
        <v>132</v>
      </c>
      <c r="G41" s="29" t="s">
        <v>92</v>
      </c>
      <c r="H41" s="29">
        <f>I41+J41</f>
        <v>60</v>
      </c>
      <c r="I41" s="29">
        <v>30</v>
      </c>
      <c r="J41" s="29">
        <v>30</v>
      </c>
      <c r="K41" s="29">
        <v>4</v>
      </c>
      <c r="L41" s="30">
        <v>0</v>
      </c>
    </row>
    <row r="42" spans="1:12" x14ac:dyDescent="0.3">
      <c r="A42" s="30">
        <v>5</v>
      </c>
      <c r="B42" s="36" t="s">
        <v>51</v>
      </c>
      <c r="C42" s="30">
        <v>2</v>
      </c>
      <c r="D42" s="30">
        <v>4</v>
      </c>
      <c r="E42" s="30">
        <v>1</v>
      </c>
      <c r="F42" s="30" t="s">
        <v>132</v>
      </c>
      <c r="G42" s="29" t="s">
        <v>92</v>
      </c>
      <c r="H42" s="29">
        <f>I42+J42</f>
        <v>60</v>
      </c>
      <c r="I42" s="29">
        <v>30</v>
      </c>
      <c r="J42" s="29">
        <v>30</v>
      </c>
      <c r="K42" s="29">
        <v>4</v>
      </c>
      <c r="L42" s="30">
        <v>0</v>
      </c>
    </row>
    <row r="43" spans="1:12" x14ac:dyDescent="0.3">
      <c r="A43" s="30">
        <v>6</v>
      </c>
      <c r="B43" s="36" t="s">
        <v>19</v>
      </c>
      <c r="C43" s="30">
        <v>2</v>
      </c>
      <c r="D43" s="30">
        <v>6.5</v>
      </c>
      <c r="E43" s="30">
        <v>1.5</v>
      </c>
      <c r="F43" s="30" t="s">
        <v>132</v>
      </c>
      <c r="G43" s="29" t="s">
        <v>92</v>
      </c>
      <c r="H43" s="29">
        <f t="shared" ref="H43" si="6">I43+J43</f>
        <v>90</v>
      </c>
      <c r="I43" s="29">
        <v>45</v>
      </c>
      <c r="J43" s="29">
        <v>45</v>
      </c>
      <c r="K43" s="29">
        <v>4</v>
      </c>
      <c r="L43" s="30">
        <v>0</v>
      </c>
    </row>
    <row r="44" spans="1:12" x14ac:dyDescent="0.3">
      <c r="A44" s="30">
        <v>7</v>
      </c>
      <c r="B44" s="40" t="s">
        <v>15</v>
      </c>
      <c r="C44" s="30">
        <v>2</v>
      </c>
      <c r="D44" s="30">
        <v>4.5</v>
      </c>
      <c r="E44" s="30">
        <v>2</v>
      </c>
      <c r="F44" s="31" t="s">
        <v>131</v>
      </c>
      <c r="G44" s="29" t="s">
        <v>92</v>
      </c>
      <c r="H44" s="29">
        <f>I44+J44</f>
        <v>60</v>
      </c>
      <c r="I44" s="29">
        <v>30</v>
      </c>
      <c r="J44" s="29">
        <v>30</v>
      </c>
      <c r="K44" s="29">
        <v>2</v>
      </c>
      <c r="L44" s="30">
        <v>0</v>
      </c>
    </row>
    <row r="45" spans="1:12" x14ac:dyDescent="0.3">
      <c r="A45" s="30">
        <v>8</v>
      </c>
      <c r="B45" s="36" t="s">
        <v>46</v>
      </c>
      <c r="C45" s="30">
        <v>2</v>
      </c>
      <c r="D45" s="30">
        <v>6</v>
      </c>
      <c r="E45" s="30">
        <v>3</v>
      </c>
      <c r="F45" s="31" t="s">
        <v>131</v>
      </c>
      <c r="G45" s="29" t="s">
        <v>92</v>
      </c>
      <c r="H45" s="29">
        <f>I45+J45</f>
        <v>75</v>
      </c>
      <c r="I45" s="29">
        <v>30</v>
      </c>
      <c r="J45" s="29">
        <v>45</v>
      </c>
      <c r="K45" s="29">
        <v>2</v>
      </c>
      <c r="L45" s="30">
        <v>0</v>
      </c>
    </row>
    <row r="46" spans="1:12" x14ac:dyDescent="0.3">
      <c r="A46" s="30">
        <v>9</v>
      </c>
      <c r="B46" s="36" t="s">
        <v>53</v>
      </c>
      <c r="C46" s="30">
        <v>3</v>
      </c>
      <c r="D46" s="30">
        <v>4.5</v>
      </c>
      <c r="E46" s="30">
        <v>1</v>
      </c>
      <c r="F46" s="30" t="s">
        <v>132</v>
      </c>
      <c r="G46" s="29" t="s">
        <v>92</v>
      </c>
      <c r="H46" s="29">
        <f>I46+J46</f>
        <v>60</v>
      </c>
      <c r="I46" s="29">
        <v>30</v>
      </c>
      <c r="J46" s="29">
        <v>30</v>
      </c>
      <c r="K46" s="29">
        <v>4</v>
      </c>
      <c r="L46" s="30">
        <v>0</v>
      </c>
    </row>
    <row r="47" spans="1:12" x14ac:dyDescent="0.3">
      <c r="A47" s="30">
        <v>10</v>
      </c>
      <c r="B47" s="36" t="s">
        <v>40</v>
      </c>
      <c r="C47" s="30">
        <v>3</v>
      </c>
      <c r="D47" s="30">
        <v>6.5</v>
      </c>
      <c r="E47" s="30">
        <v>1.5</v>
      </c>
      <c r="F47" s="30" t="s">
        <v>132</v>
      </c>
      <c r="G47" s="29" t="s">
        <v>92</v>
      </c>
      <c r="H47" s="29">
        <f t="shared" ref="H47" si="7">I47+J47</f>
        <v>90</v>
      </c>
      <c r="I47" s="29">
        <v>45</v>
      </c>
      <c r="J47" s="29">
        <v>45</v>
      </c>
      <c r="K47" s="29">
        <v>4</v>
      </c>
      <c r="L47" s="30">
        <v>0</v>
      </c>
    </row>
    <row r="48" spans="1:12" x14ac:dyDescent="0.3">
      <c r="A48" s="30">
        <v>11</v>
      </c>
      <c r="B48" s="40" t="s">
        <v>52</v>
      </c>
      <c r="C48" s="30">
        <v>3</v>
      </c>
      <c r="D48" s="30">
        <v>4.5</v>
      </c>
      <c r="E48" s="30">
        <v>1</v>
      </c>
      <c r="F48" s="30" t="s">
        <v>132</v>
      </c>
      <c r="G48" s="29" t="s">
        <v>92</v>
      </c>
      <c r="H48" s="29">
        <f>I48+J48</f>
        <v>60</v>
      </c>
      <c r="I48" s="29">
        <v>30</v>
      </c>
      <c r="J48" s="29">
        <v>30</v>
      </c>
      <c r="K48" s="29">
        <v>4</v>
      </c>
      <c r="L48" s="30">
        <v>0</v>
      </c>
    </row>
    <row r="49" spans="1:12" x14ac:dyDescent="0.3">
      <c r="A49" s="30">
        <v>12</v>
      </c>
      <c r="B49" s="41" t="s">
        <v>79</v>
      </c>
      <c r="C49" s="30">
        <v>3</v>
      </c>
      <c r="D49" s="30">
        <v>4.5</v>
      </c>
      <c r="E49" s="30">
        <v>3</v>
      </c>
      <c r="F49" s="31" t="s">
        <v>131</v>
      </c>
      <c r="G49" s="29" t="s">
        <v>92</v>
      </c>
      <c r="H49" s="29">
        <f>I49+J49</f>
        <v>60</v>
      </c>
      <c r="I49" s="29">
        <v>15</v>
      </c>
      <c r="J49" s="29">
        <v>45</v>
      </c>
      <c r="K49" s="29">
        <v>2</v>
      </c>
      <c r="L49" s="30">
        <v>0</v>
      </c>
    </row>
    <row r="50" spans="1:12" x14ac:dyDescent="0.3">
      <c r="A50" s="30">
        <v>13</v>
      </c>
      <c r="B50" s="41" t="s">
        <v>42</v>
      </c>
      <c r="C50" s="30">
        <v>4</v>
      </c>
      <c r="D50" s="30">
        <v>5</v>
      </c>
      <c r="E50" s="30">
        <v>1.5</v>
      </c>
      <c r="F50" s="30" t="s">
        <v>132</v>
      </c>
      <c r="G50" s="29" t="s">
        <v>92</v>
      </c>
      <c r="H50" s="29">
        <f>I50+J50</f>
        <v>60</v>
      </c>
      <c r="I50" s="29">
        <v>30</v>
      </c>
      <c r="J50" s="29">
        <v>30</v>
      </c>
      <c r="K50" s="29">
        <v>4</v>
      </c>
      <c r="L50" s="30">
        <v>0</v>
      </c>
    </row>
    <row r="51" spans="1:12" x14ac:dyDescent="0.3">
      <c r="A51" s="30">
        <v>14</v>
      </c>
      <c r="B51" s="36" t="s">
        <v>58</v>
      </c>
      <c r="C51" s="30">
        <v>4</v>
      </c>
      <c r="D51" s="30">
        <v>2</v>
      </c>
      <c r="E51" s="30">
        <v>2</v>
      </c>
      <c r="F51" s="31" t="s">
        <v>131</v>
      </c>
      <c r="G51" s="30" t="s">
        <v>91</v>
      </c>
      <c r="H51" s="30">
        <f t="shared" ref="H51" si="8">I51+J51</f>
        <v>30</v>
      </c>
      <c r="I51" s="29">
        <v>0</v>
      </c>
      <c r="J51" s="29">
        <v>30</v>
      </c>
      <c r="K51" s="29">
        <v>2</v>
      </c>
      <c r="L51" s="30">
        <v>0</v>
      </c>
    </row>
    <row r="52" spans="1:12" x14ac:dyDescent="0.3">
      <c r="A52" s="30">
        <v>15</v>
      </c>
      <c r="B52" s="36" t="s">
        <v>65</v>
      </c>
      <c r="C52" s="30">
        <v>5</v>
      </c>
      <c r="D52" s="30">
        <v>4.5</v>
      </c>
      <c r="E52" s="30">
        <v>3</v>
      </c>
      <c r="F52" s="31" t="s">
        <v>131</v>
      </c>
      <c r="G52" s="29" t="s">
        <v>92</v>
      </c>
      <c r="H52" s="29">
        <f>I52+J52</f>
        <v>60</v>
      </c>
      <c r="I52" s="29">
        <v>15</v>
      </c>
      <c r="J52" s="29">
        <v>45</v>
      </c>
      <c r="K52" s="29">
        <v>2</v>
      </c>
      <c r="L52" s="30">
        <v>0</v>
      </c>
    </row>
    <row r="53" spans="1:12" x14ac:dyDescent="0.3">
      <c r="A53" s="30">
        <v>16</v>
      </c>
      <c r="B53" s="40" t="s">
        <v>59</v>
      </c>
      <c r="C53" s="30">
        <v>5</v>
      </c>
      <c r="D53" s="30">
        <v>2</v>
      </c>
      <c r="E53" s="30">
        <v>2</v>
      </c>
      <c r="F53" s="31" t="s">
        <v>131</v>
      </c>
      <c r="G53" s="30" t="s">
        <v>91</v>
      </c>
      <c r="H53" s="30">
        <f>I53+J53</f>
        <v>30</v>
      </c>
      <c r="I53" s="29">
        <v>0</v>
      </c>
      <c r="J53" s="29">
        <v>30</v>
      </c>
      <c r="K53" s="29">
        <v>2</v>
      </c>
      <c r="L53" s="30">
        <v>0</v>
      </c>
    </row>
    <row r="54" spans="1:12" x14ac:dyDescent="0.3">
      <c r="A54" s="30">
        <v>17</v>
      </c>
      <c r="B54" s="36" t="s">
        <v>56</v>
      </c>
      <c r="C54" s="30">
        <v>5</v>
      </c>
      <c r="D54" s="30">
        <v>5</v>
      </c>
      <c r="E54" s="30">
        <v>1</v>
      </c>
      <c r="F54" s="30" t="s">
        <v>132</v>
      </c>
      <c r="G54" s="29" t="s">
        <v>92</v>
      </c>
      <c r="H54" s="29">
        <f>I54+J54</f>
        <v>60</v>
      </c>
      <c r="I54" s="29">
        <v>30</v>
      </c>
      <c r="J54" s="29">
        <v>30</v>
      </c>
      <c r="K54" s="29">
        <v>4</v>
      </c>
      <c r="L54" s="30">
        <v>0</v>
      </c>
    </row>
    <row r="55" spans="1:12" x14ac:dyDescent="0.3">
      <c r="A55" s="30">
        <v>18</v>
      </c>
      <c r="B55" s="42" t="s">
        <v>170</v>
      </c>
      <c r="C55" s="30">
        <v>5</v>
      </c>
      <c r="D55" s="30">
        <v>2.5</v>
      </c>
      <c r="E55" s="30">
        <v>0</v>
      </c>
      <c r="F55" s="31" t="s">
        <v>131</v>
      </c>
      <c r="G55" s="30" t="s">
        <v>92</v>
      </c>
      <c r="H55" s="30">
        <f>I55+J55</f>
        <v>30</v>
      </c>
      <c r="I55" s="29">
        <v>30</v>
      </c>
      <c r="J55" s="29">
        <v>0</v>
      </c>
      <c r="K55" s="29">
        <v>2</v>
      </c>
      <c r="L55" s="30">
        <v>0</v>
      </c>
    </row>
    <row r="56" spans="1:12" x14ac:dyDescent="0.3">
      <c r="A56" s="30">
        <v>19</v>
      </c>
      <c r="B56" s="40" t="s">
        <v>60</v>
      </c>
      <c r="C56" s="30">
        <v>6</v>
      </c>
      <c r="D56" s="30">
        <v>3.5</v>
      </c>
      <c r="E56" s="30">
        <v>3.5</v>
      </c>
      <c r="F56" s="31" t="s">
        <v>132</v>
      </c>
      <c r="G56" s="30" t="s">
        <v>91</v>
      </c>
      <c r="H56" s="30">
        <v>45</v>
      </c>
      <c r="I56" s="29">
        <v>0</v>
      </c>
      <c r="J56" s="29">
        <v>45</v>
      </c>
      <c r="K56" s="29">
        <v>4</v>
      </c>
      <c r="L56" s="30">
        <v>0</v>
      </c>
    </row>
    <row r="57" spans="1:12" x14ac:dyDescent="0.3">
      <c r="A57" s="30">
        <v>20</v>
      </c>
      <c r="B57" s="42" t="s">
        <v>169</v>
      </c>
      <c r="C57" s="30">
        <v>6</v>
      </c>
      <c r="D57" s="30">
        <v>2.5</v>
      </c>
      <c r="E57" s="30">
        <v>0</v>
      </c>
      <c r="F57" s="31" t="s">
        <v>131</v>
      </c>
      <c r="G57" s="30" t="s">
        <v>92</v>
      </c>
      <c r="H57" s="30">
        <f t="shared" ref="H57:H58" si="9">I57+J57</f>
        <v>30</v>
      </c>
      <c r="I57" s="29">
        <v>30</v>
      </c>
      <c r="J57" s="29">
        <v>0</v>
      </c>
      <c r="K57" s="29">
        <v>2</v>
      </c>
      <c r="L57" s="30">
        <v>0</v>
      </c>
    </row>
    <row r="58" spans="1:12" x14ac:dyDescent="0.3">
      <c r="A58" s="30">
        <v>21</v>
      </c>
      <c r="B58" s="36" t="s">
        <v>55</v>
      </c>
      <c r="C58" s="30">
        <v>6</v>
      </c>
      <c r="D58" s="30">
        <v>4.5</v>
      </c>
      <c r="E58" s="30">
        <v>1</v>
      </c>
      <c r="F58" s="31" t="s">
        <v>131</v>
      </c>
      <c r="G58" s="30" t="s">
        <v>92</v>
      </c>
      <c r="H58" s="30">
        <f t="shared" si="9"/>
        <v>60</v>
      </c>
      <c r="I58" s="29">
        <v>30</v>
      </c>
      <c r="J58" s="29">
        <v>30</v>
      </c>
      <c r="K58" s="29">
        <v>2</v>
      </c>
      <c r="L58" s="30">
        <v>0</v>
      </c>
    </row>
    <row r="59" spans="1:12" x14ac:dyDescent="0.3">
      <c r="A59" s="71" t="s">
        <v>93</v>
      </c>
      <c r="B59" s="72"/>
      <c r="C59" s="73"/>
      <c r="D59" s="33">
        <f>SUM(D38:D58)</f>
        <v>90</v>
      </c>
      <c r="E59" s="33">
        <f>SUM(E38:E58)</f>
        <v>34.5</v>
      </c>
      <c r="F59" s="33" t="s">
        <v>94</v>
      </c>
      <c r="G59" s="33" t="s">
        <v>94</v>
      </c>
      <c r="H59" s="33">
        <f>SUM(H38:H58)</f>
        <v>1215</v>
      </c>
      <c r="I59" s="33">
        <f t="shared" ref="I59:L59" si="10">SUM(I38:I58)</f>
        <v>525</v>
      </c>
      <c r="J59" s="33">
        <f t="shared" si="10"/>
        <v>690</v>
      </c>
      <c r="K59" s="33">
        <f>SUM(K38:K58)</f>
        <v>64</v>
      </c>
      <c r="L59" s="33">
        <f t="shared" si="10"/>
        <v>0</v>
      </c>
    </row>
    <row r="60" spans="1:12" x14ac:dyDescent="0.3">
      <c r="A60" s="74" t="s">
        <v>95</v>
      </c>
      <c r="B60" s="75"/>
      <c r="C60" s="76"/>
      <c r="D60" s="16" t="s">
        <v>94</v>
      </c>
      <c r="E60" s="27">
        <f>E59</f>
        <v>34.5</v>
      </c>
      <c r="F60" s="27" t="s">
        <v>94</v>
      </c>
      <c r="G60" s="27" t="s">
        <v>94</v>
      </c>
      <c r="H60" s="34">
        <f t="shared" ref="H60" si="11">SUM(I60:J60)</f>
        <v>471</v>
      </c>
      <c r="I60" s="27">
        <v>0</v>
      </c>
      <c r="J60" s="34">
        <f>'Plan studiów NMiI semestry'!J37+'Plan studiów NMiI semestry'!J71+'Plan studiów NMiI semestry'!J103+'Plan studiów NMiI semestry'!J142+'Plan studiów NMiI semestry'!J191+'Plan studiów NMiI semestry'!J211</f>
        <v>471</v>
      </c>
      <c r="K60" s="34">
        <f>'Plan studiów NMiI semestry'!K37+'Plan studiów NMiI semestry'!K71+'Plan studiów NMiI semestry'!K103+'Plan studiów NMiI semestry'!K142+'Plan studiów NMiI semestry'!K191+'Plan studiów NMiI semestry'!K211</f>
        <v>24</v>
      </c>
      <c r="L60" s="27">
        <f>SUMIF($E38:$E58,"&gt;0",L38:L58)</f>
        <v>0</v>
      </c>
    </row>
    <row r="61" spans="1:12" x14ac:dyDescent="0.3">
      <c r="A61" s="98" t="s">
        <v>96</v>
      </c>
      <c r="B61" s="99"/>
      <c r="C61" s="100"/>
      <c r="D61" s="35">
        <f>SUMIF(G38:G58,"f",D38:D58)</f>
        <v>7.5</v>
      </c>
      <c r="E61" s="35">
        <f>SUMIF(G38:G58,"f",E38:E58)</f>
        <v>7.5</v>
      </c>
      <c r="F61" s="35" t="s">
        <v>94</v>
      </c>
      <c r="G61" s="35" t="s">
        <v>94</v>
      </c>
      <c r="H61" s="35">
        <f>SUMIF($G38:$G58,"f",H38:H58)</f>
        <v>105</v>
      </c>
      <c r="I61" s="35">
        <f t="shared" ref="I61:L61" si="12">SUMIF($G38:$G58,"f",I38:I58)</f>
        <v>0</v>
      </c>
      <c r="J61" s="35">
        <f t="shared" si="12"/>
        <v>105</v>
      </c>
      <c r="K61" s="35">
        <f t="shared" si="12"/>
        <v>8</v>
      </c>
      <c r="L61" s="35">
        <f t="shared" si="12"/>
        <v>0</v>
      </c>
    </row>
    <row r="62" spans="1:12" x14ac:dyDescent="0.3">
      <c r="A62" s="104" t="s">
        <v>99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</row>
    <row r="63" spans="1:12" x14ac:dyDescent="0.3">
      <c r="A63" s="30">
        <v>1</v>
      </c>
      <c r="B63" s="36" t="s">
        <v>71</v>
      </c>
      <c r="C63" s="30">
        <v>2</v>
      </c>
      <c r="D63" s="30">
        <v>1</v>
      </c>
      <c r="E63" s="30">
        <v>1</v>
      </c>
      <c r="F63" s="31" t="s">
        <v>131</v>
      </c>
      <c r="G63" s="30" t="s">
        <v>91</v>
      </c>
      <c r="H63" s="30">
        <f t="shared" ref="H63" si="13">I63+J63</f>
        <v>15</v>
      </c>
      <c r="I63" s="30">
        <v>0</v>
      </c>
      <c r="J63" s="30">
        <v>15</v>
      </c>
      <c r="K63" s="30">
        <v>2</v>
      </c>
      <c r="L63" s="30">
        <v>0</v>
      </c>
    </row>
    <row r="64" spans="1:12" x14ac:dyDescent="0.3">
      <c r="A64" s="30">
        <v>2</v>
      </c>
      <c r="B64" s="40" t="s">
        <v>72</v>
      </c>
      <c r="C64" s="30">
        <v>3</v>
      </c>
      <c r="D64" s="30">
        <v>1</v>
      </c>
      <c r="E64" s="30">
        <v>1</v>
      </c>
      <c r="F64" s="31" t="s">
        <v>131</v>
      </c>
      <c r="G64" s="30" t="s">
        <v>91</v>
      </c>
      <c r="H64" s="30">
        <f t="shared" ref="H64" si="14">I64+J64</f>
        <v>15</v>
      </c>
      <c r="I64" s="30">
        <v>0</v>
      </c>
      <c r="J64" s="30">
        <v>15</v>
      </c>
      <c r="K64" s="30">
        <v>2</v>
      </c>
      <c r="L64" s="30">
        <v>0</v>
      </c>
    </row>
    <row r="65" spans="1:12" x14ac:dyDescent="0.3">
      <c r="A65" s="30">
        <v>3</v>
      </c>
      <c r="B65" s="36" t="s">
        <v>14</v>
      </c>
      <c r="C65" s="30">
        <v>4</v>
      </c>
      <c r="D65" s="30">
        <v>2</v>
      </c>
      <c r="E65" s="30">
        <v>1</v>
      </c>
      <c r="F65" s="31" t="s">
        <v>131</v>
      </c>
      <c r="G65" s="30" t="s">
        <v>91</v>
      </c>
      <c r="H65" s="30">
        <f t="shared" ref="H65" si="15">I65+J65</f>
        <v>30</v>
      </c>
      <c r="I65" s="30">
        <v>15</v>
      </c>
      <c r="J65" s="30">
        <v>15</v>
      </c>
      <c r="K65" s="30">
        <v>2</v>
      </c>
      <c r="L65" s="30">
        <v>0</v>
      </c>
    </row>
    <row r="66" spans="1:12" x14ac:dyDescent="0.3">
      <c r="A66" s="30" t="s">
        <v>103</v>
      </c>
      <c r="B66" s="40" t="s">
        <v>62</v>
      </c>
      <c r="C66" s="30"/>
      <c r="D66" s="36"/>
      <c r="E66" s="30"/>
      <c r="F66" s="36"/>
      <c r="G66" s="30"/>
      <c r="H66" s="30"/>
      <c r="I66" s="36"/>
      <c r="J66" s="30"/>
      <c r="K66" s="30"/>
      <c r="L66" s="30"/>
    </row>
    <row r="67" spans="1:12" x14ac:dyDescent="0.3">
      <c r="A67" s="30" t="s">
        <v>104</v>
      </c>
      <c r="B67" s="40" t="s">
        <v>54</v>
      </c>
      <c r="C67" s="30"/>
      <c r="D67" s="30"/>
      <c r="E67" s="30"/>
      <c r="F67" s="30"/>
      <c r="G67" s="30"/>
      <c r="H67" s="30"/>
      <c r="I67" s="29"/>
      <c r="J67" s="29"/>
      <c r="K67" s="29"/>
      <c r="L67" s="30"/>
    </row>
    <row r="68" spans="1:12" x14ac:dyDescent="0.3">
      <c r="A68" s="30">
        <v>4</v>
      </c>
      <c r="B68" s="36" t="s">
        <v>41</v>
      </c>
      <c r="C68" s="30">
        <v>4</v>
      </c>
      <c r="D68" s="30">
        <v>6.5</v>
      </c>
      <c r="E68" s="30">
        <v>2</v>
      </c>
      <c r="F68" s="30" t="s">
        <v>132</v>
      </c>
      <c r="G68" s="30" t="s">
        <v>91</v>
      </c>
      <c r="H68" s="30">
        <f t="shared" ref="H68" si="16">I68+J68</f>
        <v>90</v>
      </c>
      <c r="I68" s="29">
        <v>45</v>
      </c>
      <c r="J68" s="29">
        <v>45</v>
      </c>
      <c r="K68" s="29">
        <v>4</v>
      </c>
      <c r="L68" s="30">
        <v>0</v>
      </c>
    </row>
    <row r="69" spans="1:12" x14ac:dyDescent="0.3">
      <c r="A69" s="30">
        <v>5</v>
      </c>
      <c r="B69" s="41" t="s">
        <v>43</v>
      </c>
      <c r="C69" s="30">
        <v>5</v>
      </c>
      <c r="D69" s="30">
        <v>5.5</v>
      </c>
      <c r="E69" s="30">
        <v>2.5</v>
      </c>
      <c r="F69" s="31" t="s">
        <v>131</v>
      </c>
      <c r="G69" s="30" t="s">
        <v>91</v>
      </c>
      <c r="H69" s="30">
        <f t="shared" ref="H69:H71" si="17">I69+J69</f>
        <v>75</v>
      </c>
      <c r="I69" s="29">
        <v>30</v>
      </c>
      <c r="J69" s="29">
        <v>45</v>
      </c>
      <c r="K69" s="29">
        <v>2</v>
      </c>
      <c r="L69" s="30">
        <v>0</v>
      </c>
    </row>
    <row r="70" spans="1:12" x14ac:dyDescent="0.3">
      <c r="A70" s="30">
        <v>6</v>
      </c>
      <c r="B70" s="36" t="s">
        <v>63</v>
      </c>
      <c r="C70" s="30">
        <v>5</v>
      </c>
      <c r="D70" s="30">
        <v>3.5</v>
      </c>
      <c r="E70" s="30">
        <v>2</v>
      </c>
      <c r="F70" s="31" t="s">
        <v>131</v>
      </c>
      <c r="G70" s="30" t="s">
        <v>91</v>
      </c>
      <c r="H70" s="30">
        <f t="shared" si="17"/>
        <v>45</v>
      </c>
      <c r="I70" s="30">
        <v>15</v>
      </c>
      <c r="J70" s="30">
        <v>30</v>
      </c>
      <c r="K70" s="30">
        <v>2</v>
      </c>
      <c r="L70" s="30">
        <v>0</v>
      </c>
    </row>
    <row r="71" spans="1:12" x14ac:dyDescent="0.3">
      <c r="A71" s="30">
        <v>7</v>
      </c>
      <c r="B71" s="42" t="s">
        <v>80</v>
      </c>
      <c r="C71" s="30">
        <v>5</v>
      </c>
      <c r="D71" s="30">
        <v>5</v>
      </c>
      <c r="E71" s="30">
        <v>1</v>
      </c>
      <c r="F71" s="30" t="s">
        <v>132</v>
      </c>
      <c r="G71" s="30" t="s">
        <v>91</v>
      </c>
      <c r="H71" s="30">
        <f t="shared" si="17"/>
        <v>60</v>
      </c>
      <c r="I71" s="29">
        <v>30</v>
      </c>
      <c r="J71" s="29">
        <v>30</v>
      </c>
      <c r="K71" s="29">
        <v>4</v>
      </c>
      <c r="L71" s="30">
        <v>0</v>
      </c>
    </row>
    <row r="72" spans="1:12" x14ac:dyDescent="0.3">
      <c r="A72" s="30">
        <v>8</v>
      </c>
      <c r="B72" s="41" t="s">
        <v>44</v>
      </c>
      <c r="C72" s="30">
        <v>6</v>
      </c>
      <c r="D72" s="30">
        <v>2.5</v>
      </c>
      <c r="E72" s="30">
        <v>0</v>
      </c>
      <c r="F72" s="31" t="s">
        <v>131</v>
      </c>
      <c r="G72" s="30" t="s">
        <v>91</v>
      </c>
      <c r="H72" s="30">
        <f t="shared" ref="H72:H74" si="18">I72+J72</f>
        <v>30</v>
      </c>
      <c r="I72" s="29">
        <v>30</v>
      </c>
      <c r="J72" s="29">
        <v>0</v>
      </c>
      <c r="K72" s="29">
        <v>2</v>
      </c>
      <c r="L72" s="30">
        <v>0</v>
      </c>
    </row>
    <row r="73" spans="1:12" x14ac:dyDescent="0.3">
      <c r="A73" s="30">
        <v>9</v>
      </c>
      <c r="B73" s="36" t="s">
        <v>73</v>
      </c>
      <c r="C73" s="30">
        <v>6</v>
      </c>
      <c r="D73" s="30">
        <v>4.5</v>
      </c>
      <c r="E73" s="30">
        <v>2</v>
      </c>
      <c r="F73" s="31" t="s">
        <v>131</v>
      </c>
      <c r="G73" s="30" t="s">
        <v>91</v>
      </c>
      <c r="H73" s="30">
        <f t="shared" si="18"/>
        <v>60</v>
      </c>
      <c r="I73" s="30">
        <v>30</v>
      </c>
      <c r="J73" s="30">
        <v>30</v>
      </c>
      <c r="K73" s="30">
        <v>2</v>
      </c>
      <c r="L73" s="30">
        <v>0</v>
      </c>
    </row>
    <row r="74" spans="1:12" x14ac:dyDescent="0.3">
      <c r="A74" s="30">
        <v>10</v>
      </c>
      <c r="B74" s="41" t="s">
        <v>102</v>
      </c>
      <c r="C74" s="30">
        <v>6</v>
      </c>
      <c r="D74" s="30">
        <v>2.5</v>
      </c>
      <c r="E74" s="30">
        <v>2.5</v>
      </c>
      <c r="F74" s="31" t="s">
        <v>131</v>
      </c>
      <c r="G74" s="30" t="s">
        <v>91</v>
      </c>
      <c r="H74" s="30">
        <f t="shared" si="18"/>
        <v>30</v>
      </c>
      <c r="I74" s="29">
        <v>0</v>
      </c>
      <c r="J74" s="29">
        <v>30</v>
      </c>
      <c r="K74" s="29">
        <v>2</v>
      </c>
      <c r="L74" s="30">
        <v>0</v>
      </c>
    </row>
    <row r="75" spans="1:12" x14ac:dyDescent="0.3">
      <c r="A75" s="30">
        <v>11</v>
      </c>
      <c r="B75" s="40" t="s">
        <v>76</v>
      </c>
      <c r="C75" s="30">
        <v>6</v>
      </c>
      <c r="D75" s="30">
        <v>5</v>
      </c>
      <c r="E75" s="30">
        <v>1.5</v>
      </c>
      <c r="F75" s="30" t="s">
        <v>132</v>
      </c>
      <c r="G75" s="30" t="s">
        <v>91</v>
      </c>
      <c r="H75" s="30">
        <f t="shared" ref="H75" si="19">I75+J75</f>
        <v>60</v>
      </c>
      <c r="I75" s="29">
        <v>30</v>
      </c>
      <c r="J75" s="29">
        <v>30</v>
      </c>
      <c r="K75" s="29">
        <v>4</v>
      </c>
      <c r="L75" s="30">
        <v>0</v>
      </c>
    </row>
    <row r="76" spans="1:12" x14ac:dyDescent="0.3">
      <c r="A76" s="30">
        <v>12</v>
      </c>
      <c r="B76" s="40" t="s">
        <v>78</v>
      </c>
      <c r="C76" s="30">
        <v>6</v>
      </c>
      <c r="D76" s="30">
        <v>2.5</v>
      </c>
      <c r="E76" s="30">
        <v>2.5</v>
      </c>
      <c r="F76" s="31" t="s">
        <v>131</v>
      </c>
      <c r="G76" s="30" t="s">
        <v>91</v>
      </c>
      <c r="H76" s="30">
        <f t="shared" ref="H76" si="20">I76+J76</f>
        <v>30</v>
      </c>
      <c r="I76" s="30">
        <v>0</v>
      </c>
      <c r="J76" s="30">
        <v>30</v>
      </c>
      <c r="K76" s="30">
        <v>2</v>
      </c>
      <c r="L76" s="30">
        <v>0</v>
      </c>
    </row>
    <row r="77" spans="1:12" x14ac:dyDescent="0.3">
      <c r="A77" s="71" t="s">
        <v>93</v>
      </c>
      <c r="B77" s="72"/>
      <c r="C77" s="73"/>
      <c r="D77" s="33">
        <f>SUM(D63:D76)</f>
        <v>41.5</v>
      </c>
      <c r="E77" s="33">
        <f>SUM(E63:E76)</f>
        <v>19</v>
      </c>
      <c r="F77" s="33" t="s">
        <v>94</v>
      </c>
      <c r="G77" s="33" t="s">
        <v>94</v>
      </c>
      <c r="H77" s="33">
        <f>SUM(I77:J77)</f>
        <v>540</v>
      </c>
      <c r="I77" s="33">
        <f>SUM(I63:I76)</f>
        <v>225</v>
      </c>
      <c r="J77" s="33">
        <f>SUM(J63:J76)</f>
        <v>315</v>
      </c>
      <c r="K77" s="33">
        <f>SUM(K63:K76)</f>
        <v>30</v>
      </c>
      <c r="L77" s="33">
        <f>SUM(L63:L76)</f>
        <v>0</v>
      </c>
    </row>
    <row r="78" spans="1:12" x14ac:dyDescent="0.3">
      <c r="A78" s="74" t="s">
        <v>95</v>
      </c>
      <c r="B78" s="75"/>
      <c r="C78" s="76"/>
      <c r="D78" s="16" t="s">
        <v>94</v>
      </c>
      <c r="E78" s="27">
        <f>E77</f>
        <v>19</v>
      </c>
      <c r="F78" s="27" t="s">
        <v>94</v>
      </c>
      <c r="G78" s="27" t="s">
        <v>94</v>
      </c>
      <c r="H78" s="34">
        <f>SUM(I78:J78)</f>
        <v>250</v>
      </c>
      <c r="I78" s="27">
        <v>0</v>
      </c>
      <c r="J78" s="34">
        <f>'Plan studiów NMiI semestry'!J76+'Plan studiów NMiI semestry'!J108+'Plan studiów NMiI semestry'!J148+'Plan studiów NMiI semestry'!J198+'Plan studiów NMiI semestry'!J220</f>
        <v>250</v>
      </c>
      <c r="K78" s="34">
        <f>'Plan studiów NMiI semestry'!K76+'Plan studiów NMiI semestry'!K108+'Plan studiów NMiI semestry'!K148+'Plan studiów NMiI semestry'!K198+'Plan studiów NMiI semestry'!K220</f>
        <v>15</v>
      </c>
      <c r="L78" s="27">
        <f>SUMIF($E63:$E76,"&gt;0",L63:L76)</f>
        <v>0</v>
      </c>
    </row>
    <row r="79" spans="1:12" x14ac:dyDescent="0.3">
      <c r="A79" s="98" t="s">
        <v>96</v>
      </c>
      <c r="B79" s="99"/>
      <c r="C79" s="100"/>
      <c r="D79" s="35">
        <f>SUMIF(G63:G76,"f",D63:D76)</f>
        <v>41.5</v>
      </c>
      <c r="E79" s="35">
        <f>SUMIF(G63:G76,"f",E63:E76)</f>
        <v>19</v>
      </c>
      <c r="F79" s="35" t="s">
        <v>94</v>
      </c>
      <c r="G79" s="35" t="s">
        <v>94</v>
      </c>
      <c r="H79" s="35">
        <f>SUMIF($G63:$G76,"f",H63:H76)</f>
        <v>540</v>
      </c>
      <c r="I79" s="35">
        <f>SUMIF($G63:$G76,"f",I63:I76)</f>
        <v>225</v>
      </c>
      <c r="J79" s="35">
        <f>SUMIF($G63:$G76,"f",J63:J76)</f>
        <v>315</v>
      </c>
      <c r="K79" s="35">
        <f>SUMIF($G63:$G76,"f",K63:K76)</f>
        <v>30</v>
      </c>
      <c r="L79" s="35">
        <f>SUMIF($G63:$G76,"f",L63:L76)</f>
        <v>0</v>
      </c>
    </row>
    <row r="80" spans="1:12" x14ac:dyDescent="0.3">
      <c r="A80" s="106" t="s">
        <v>146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1:12" x14ac:dyDescent="0.3">
      <c r="A81" s="30">
        <v>1</v>
      </c>
      <c r="B81" s="36" t="s">
        <v>37</v>
      </c>
      <c r="C81" s="30">
        <v>1</v>
      </c>
      <c r="D81" s="30">
        <v>2.5</v>
      </c>
      <c r="E81" s="30">
        <v>0.5</v>
      </c>
      <c r="F81" s="31" t="s">
        <v>131</v>
      </c>
      <c r="G81" s="30" t="s">
        <v>92</v>
      </c>
      <c r="H81" s="30">
        <f t="shared" ref="H81:H84" si="21">I81+J81</f>
        <v>45</v>
      </c>
      <c r="I81" s="29">
        <v>30</v>
      </c>
      <c r="J81" s="29">
        <v>15</v>
      </c>
      <c r="K81" s="29">
        <v>2</v>
      </c>
      <c r="L81" s="30">
        <v>0</v>
      </c>
    </row>
    <row r="82" spans="1:12" x14ac:dyDescent="0.3">
      <c r="A82" s="30">
        <v>2</v>
      </c>
      <c r="B82" s="36" t="s">
        <v>36</v>
      </c>
      <c r="C82" s="30">
        <v>1</v>
      </c>
      <c r="D82" s="30">
        <v>2.5</v>
      </c>
      <c r="E82" s="30">
        <v>0.5</v>
      </c>
      <c r="F82" s="31" t="s">
        <v>131</v>
      </c>
      <c r="G82" s="30" t="s">
        <v>92</v>
      </c>
      <c r="H82" s="30">
        <f t="shared" si="21"/>
        <v>45</v>
      </c>
      <c r="I82" s="29">
        <v>30</v>
      </c>
      <c r="J82" s="29">
        <v>15</v>
      </c>
      <c r="K82" s="29">
        <v>2</v>
      </c>
      <c r="L82" s="30">
        <v>0</v>
      </c>
    </row>
    <row r="83" spans="1:12" x14ac:dyDescent="0.3">
      <c r="A83" s="30">
        <v>3</v>
      </c>
      <c r="B83" s="36" t="s">
        <v>70</v>
      </c>
      <c r="C83" s="30">
        <v>2</v>
      </c>
      <c r="D83" s="30">
        <v>3</v>
      </c>
      <c r="E83" s="30">
        <v>1</v>
      </c>
      <c r="F83" s="31" t="s">
        <v>131</v>
      </c>
      <c r="G83" s="30" t="s">
        <v>92</v>
      </c>
      <c r="H83" s="30">
        <f t="shared" si="21"/>
        <v>45</v>
      </c>
      <c r="I83" s="29">
        <v>30</v>
      </c>
      <c r="J83" s="29">
        <v>15</v>
      </c>
      <c r="K83" s="29">
        <v>2</v>
      </c>
      <c r="L83" s="30">
        <v>0</v>
      </c>
    </row>
    <row r="84" spans="1:12" x14ac:dyDescent="0.3">
      <c r="A84" s="30">
        <v>4</v>
      </c>
      <c r="B84" s="36" t="s">
        <v>69</v>
      </c>
      <c r="C84" s="30">
        <v>2</v>
      </c>
      <c r="D84" s="30">
        <v>3</v>
      </c>
      <c r="E84" s="30">
        <v>1</v>
      </c>
      <c r="F84" s="31" t="s">
        <v>131</v>
      </c>
      <c r="G84" s="30" t="s">
        <v>92</v>
      </c>
      <c r="H84" s="30">
        <f t="shared" si="21"/>
        <v>45</v>
      </c>
      <c r="I84" s="29">
        <v>30</v>
      </c>
      <c r="J84" s="29">
        <v>15</v>
      </c>
      <c r="K84" s="29">
        <v>2</v>
      </c>
      <c r="L84" s="30">
        <v>0</v>
      </c>
    </row>
    <row r="85" spans="1:12" x14ac:dyDescent="0.3">
      <c r="A85" s="71" t="s">
        <v>93</v>
      </c>
      <c r="B85" s="72"/>
      <c r="C85" s="73"/>
      <c r="D85" s="33">
        <f>SUM(D81:D84)</f>
        <v>11</v>
      </c>
      <c r="E85" s="33">
        <f>SUM(E81:E84)</f>
        <v>3</v>
      </c>
      <c r="F85" s="33" t="s">
        <v>94</v>
      </c>
      <c r="G85" s="33" t="s">
        <v>94</v>
      </c>
      <c r="H85" s="33">
        <f>SUM(I85:J85)</f>
        <v>180</v>
      </c>
      <c r="I85" s="33">
        <f>SUM(I81:I84)</f>
        <v>120</v>
      </c>
      <c r="J85" s="33">
        <f>SUM(J81:J84)</f>
        <v>60</v>
      </c>
      <c r="K85" s="33">
        <f>SUM(K81:K84)</f>
        <v>8</v>
      </c>
      <c r="L85" s="33">
        <f t="shared" ref="L85" si="22">SUM(L81:L84)</f>
        <v>0</v>
      </c>
    </row>
    <row r="86" spans="1:12" x14ac:dyDescent="0.3">
      <c r="A86" s="74" t="s">
        <v>95</v>
      </c>
      <c r="B86" s="75"/>
      <c r="C86" s="76"/>
      <c r="D86" s="16" t="s">
        <v>94</v>
      </c>
      <c r="E86" s="27">
        <f>E85</f>
        <v>3</v>
      </c>
      <c r="F86" s="27" t="s">
        <v>94</v>
      </c>
      <c r="G86" s="27" t="s">
        <v>94</v>
      </c>
      <c r="H86" s="34">
        <f t="shared" ref="H86" si="23">SUM(I86:J86)</f>
        <v>48</v>
      </c>
      <c r="I86" s="27">
        <v>0</v>
      </c>
      <c r="J86" s="34">
        <f>'Plan studiów NMiI semestry'!J44+'Plan studiów NMiI semestry'!J82</f>
        <v>48</v>
      </c>
      <c r="K86" s="34">
        <f>'Plan studiów NMiI semestry'!K44+'Plan studiów NMiI semestry'!K82</f>
        <v>4</v>
      </c>
      <c r="L86" s="27">
        <f>SUMIF($E81:$E84,"&gt;0",L81:L84)</f>
        <v>0</v>
      </c>
    </row>
    <row r="87" spans="1:12" x14ac:dyDescent="0.3">
      <c r="A87" s="98" t="s">
        <v>96</v>
      </c>
      <c r="B87" s="99"/>
      <c r="C87" s="100"/>
      <c r="D87" s="35">
        <f>SUMIF(G81:G84,"f",D81:D84)</f>
        <v>0</v>
      </c>
      <c r="E87" s="35">
        <f>SUMIF(G81:G84,"f",E81:E84)</f>
        <v>0</v>
      </c>
      <c r="F87" s="35" t="s">
        <v>94</v>
      </c>
      <c r="G87" s="35" t="s">
        <v>94</v>
      </c>
      <c r="H87" s="35">
        <f t="shared" ref="H87:J87" si="24">SUMIF($G81:$G84,"f",H81:H84)</f>
        <v>0</v>
      </c>
      <c r="I87" s="35">
        <f t="shared" si="24"/>
        <v>0</v>
      </c>
      <c r="J87" s="35">
        <f t="shared" si="24"/>
        <v>0</v>
      </c>
      <c r="K87" s="35">
        <f>SUMIF($G81:$G84,"f",K81:K84)</f>
        <v>0</v>
      </c>
      <c r="L87" s="35">
        <f>SUMIF($G81:$G84,"f",L81:L84)</f>
        <v>0</v>
      </c>
    </row>
    <row r="88" spans="1:12" x14ac:dyDescent="0.3">
      <c r="A88" s="106" t="s">
        <v>147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1:12" x14ac:dyDescent="0.3">
      <c r="A89" s="30">
        <v>1</v>
      </c>
      <c r="B89" s="41" t="s">
        <v>38</v>
      </c>
      <c r="C89" s="30">
        <v>3</v>
      </c>
      <c r="D89" s="30">
        <v>2</v>
      </c>
      <c r="E89" s="30">
        <v>0.5</v>
      </c>
      <c r="F89" s="31" t="s">
        <v>131</v>
      </c>
      <c r="G89" s="30" t="s">
        <v>92</v>
      </c>
      <c r="H89" s="30">
        <v>30</v>
      </c>
      <c r="I89" s="29">
        <v>15</v>
      </c>
      <c r="J89" s="29">
        <v>15</v>
      </c>
      <c r="K89" s="29">
        <v>2</v>
      </c>
      <c r="L89" s="30">
        <v>0</v>
      </c>
    </row>
    <row r="90" spans="1:12" x14ac:dyDescent="0.3">
      <c r="A90" s="30">
        <v>2</v>
      </c>
      <c r="B90" s="41" t="s">
        <v>45</v>
      </c>
      <c r="C90" s="30">
        <v>6</v>
      </c>
      <c r="D90" s="30">
        <v>2.5</v>
      </c>
      <c r="E90" s="30">
        <v>2</v>
      </c>
      <c r="F90" s="31" t="s">
        <v>131</v>
      </c>
      <c r="G90" s="30" t="s">
        <v>92</v>
      </c>
      <c r="H90" s="30">
        <v>30</v>
      </c>
      <c r="I90" s="29">
        <v>0</v>
      </c>
      <c r="J90" s="29">
        <v>30</v>
      </c>
      <c r="K90" s="29">
        <v>2</v>
      </c>
      <c r="L90" s="30">
        <v>0</v>
      </c>
    </row>
    <row r="91" spans="1:12" x14ac:dyDescent="0.3">
      <c r="A91" s="71" t="s">
        <v>93</v>
      </c>
      <c r="B91" s="72"/>
      <c r="C91" s="73"/>
      <c r="D91" s="33">
        <f>SUM(D89:D90)</f>
        <v>4.5</v>
      </c>
      <c r="E91" s="33">
        <f>SUM(E89:E90)</f>
        <v>2.5</v>
      </c>
      <c r="F91" s="33" t="s">
        <v>94</v>
      </c>
      <c r="G91" s="33" t="s">
        <v>94</v>
      </c>
      <c r="H91" s="33">
        <f>SUM(I91:J91)</f>
        <v>60</v>
      </c>
      <c r="I91" s="33">
        <f>SUM(I89:I90)</f>
        <v>15</v>
      </c>
      <c r="J91" s="33">
        <f>SUM(J89:J90)</f>
        <v>45</v>
      </c>
      <c r="K91" s="33">
        <f>SUM(K89:K90)</f>
        <v>4</v>
      </c>
      <c r="L91" s="33">
        <f>SUM(L89:L90)</f>
        <v>0</v>
      </c>
    </row>
    <row r="92" spans="1:12" x14ac:dyDescent="0.3">
      <c r="A92" s="74" t="s">
        <v>95</v>
      </c>
      <c r="B92" s="75"/>
      <c r="C92" s="76"/>
      <c r="D92" s="16" t="s">
        <v>94</v>
      </c>
      <c r="E92" s="27">
        <f>E91</f>
        <v>2.5</v>
      </c>
      <c r="F92" s="27" t="s">
        <v>94</v>
      </c>
      <c r="G92" s="27" t="s">
        <v>94</v>
      </c>
      <c r="H92" s="34">
        <f t="shared" ref="H92" si="25">SUM(I92:J92)</f>
        <v>32</v>
      </c>
      <c r="I92" s="27">
        <v>0</v>
      </c>
      <c r="J92" s="34">
        <f>'Plan studiów NMiI semestry'!J113+'Plan studiów NMiI semestry'!J225</f>
        <v>32</v>
      </c>
      <c r="K92" s="34">
        <f>'Plan studiów NMiI semestry'!K113+'Plan studiów NMiI semestry'!K225</f>
        <v>3</v>
      </c>
      <c r="L92" s="27">
        <f>SUMIF($E89:$E90,"&gt;0",L89:L90)</f>
        <v>0</v>
      </c>
    </row>
    <row r="93" spans="1:12" x14ac:dyDescent="0.3">
      <c r="A93" s="98" t="s">
        <v>96</v>
      </c>
      <c r="B93" s="99"/>
      <c r="C93" s="100"/>
      <c r="D93" s="35">
        <f>SUMIF(G89:G90,"f",D89:D90)</f>
        <v>0</v>
      </c>
      <c r="E93" s="35">
        <f>SUMIF(G89:G90,"f",E89:E90)</f>
        <v>0</v>
      </c>
      <c r="F93" s="35" t="s">
        <v>94</v>
      </c>
      <c r="G93" s="35" t="s">
        <v>94</v>
      </c>
      <c r="H93" s="35">
        <f>SUMIF($G89:$G90,"f",H89:H90)</f>
        <v>0</v>
      </c>
      <c r="I93" s="35">
        <f>SUMIF($G89:$G90,"f",I89:I90)</f>
        <v>0</v>
      </c>
      <c r="J93" s="35">
        <f>SUMIF($G89:$G90,"f",J89:J90)</f>
        <v>0</v>
      </c>
      <c r="K93" s="35">
        <f>SUMIF($G89:$G90,"f",K89:K90)</f>
        <v>0</v>
      </c>
      <c r="L93" s="35">
        <f>SUMIF($G89:$G90,"f",L89:L90)</f>
        <v>0</v>
      </c>
    </row>
    <row r="94" spans="1:12" x14ac:dyDescent="0.3">
      <c r="A94" s="106" t="s">
        <v>149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1:12" x14ac:dyDescent="0.3">
      <c r="A95" s="30">
        <v>1</v>
      </c>
      <c r="B95" s="62" t="s">
        <v>66</v>
      </c>
      <c r="C95" s="30">
        <v>3</v>
      </c>
      <c r="D95" s="27">
        <v>3</v>
      </c>
      <c r="E95" s="30">
        <v>2</v>
      </c>
      <c r="F95" s="31" t="s">
        <v>131</v>
      </c>
      <c r="G95" s="30" t="s">
        <v>92</v>
      </c>
      <c r="H95" s="30">
        <v>45</v>
      </c>
      <c r="I95" s="31">
        <v>15</v>
      </c>
      <c r="J95" s="31">
        <v>30</v>
      </c>
      <c r="K95" s="31">
        <v>2</v>
      </c>
      <c r="L95" s="30">
        <v>0</v>
      </c>
    </row>
    <row r="96" spans="1:12" x14ac:dyDescent="0.3">
      <c r="A96" s="30">
        <v>2</v>
      </c>
      <c r="B96" s="62" t="s">
        <v>67</v>
      </c>
      <c r="C96" s="30">
        <v>4</v>
      </c>
      <c r="D96" s="27">
        <v>3</v>
      </c>
      <c r="E96" s="30">
        <v>2</v>
      </c>
      <c r="F96" s="31" t="s">
        <v>131</v>
      </c>
      <c r="G96" s="30" t="s">
        <v>92</v>
      </c>
      <c r="H96" s="30">
        <v>45</v>
      </c>
      <c r="I96" s="31">
        <v>15</v>
      </c>
      <c r="J96" s="31">
        <v>30</v>
      </c>
      <c r="K96" s="31">
        <v>2</v>
      </c>
      <c r="L96" s="30">
        <v>0</v>
      </c>
    </row>
    <row r="97" spans="1:12" x14ac:dyDescent="0.3">
      <c r="A97" s="71" t="s">
        <v>93</v>
      </c>
      <c r="B97" s="72"/>
      <c r="C97" s="73"/>
      <c r="D97" s="33">
        <f>SUM(D95:D96)</f>
        <v>6</v>
      </c>
      <c r="E97" s="33">
        <f>SUM(E95:E96)</f>
        <v>4</v>
      </c>
      <c r="F97" s="33" t="s">
        <v>94</v>
      </c>
      <c r="G97" s="33" t="s">
        <v>94</v>
      </c>
      <c r="H97" s="33">
        <f>SUM(I97:J97)</f>
        <v>90</v>
      </c>
      <c r="I97" s="33">
        <f>SUM(I95:I96)</f>
        <v>30</v>
      </c>
      <c r="J97" s="33">
        <f>SUM(J95:J96)</f>
        <v>60</v>
      </c>
      <c r="K97" s="33">
        <f>SUM(K95:K96)</f>
        <v>4</v>
      </c>
      <c r="L97" s="33">
        <f>SUM(L95:L96)</f>
        <v>0</v>
      </c>
    </row>
    <row r="98" spans="1:12" x14ac:dyDescent="0.3">
      <c r="A98" s="74" t="s">
        <v>95</v>
      </c>
      <c r="B98" s="75"/>
      <c r="C98" s="76"/>
      <c r="D98" s="16" t="s">
        <v>94</v>
      </c>
      <c r="E98" s="27">
        <f>E97</f>
        <v>4</v>
      </c>
      <c r="F98" s="27" t="s">
        <v>94</v>
      </c>
      <c r="G98" s="27" t="s">
        <v>94</v>
      </c>
      <c r="H98" s="34">
        <f t="shared" ref="H98" si="26">SUM(I98:J98)</f>
        <v>60</v>
      </c>
      <c r="I98" s="27">
        <v>0</v>
      </c>
      <c r="J98" s="34">
        <f>'Plan studiów NMiI semestry'!J118+'Plan studiów NMiI semestry'!J153</f>
        <v>60</v>
      </c>
      <c r="K98" s="34">
        <f>'Plan studiów NMiI semestry'!K118+'Plan studiów NMiI semestry'!K153</f>
        <v>2</v>
      </c>
      <c r="L98" s="27">
        <f>SUMIF($E95:$E96,"&gt;0",L95:L96)</f>
        <v>0</v>
      </c>
    </row>
    <row r="99" spans="1:12" x14ac:dyDescent="0.3">
      <c r="A99" s="98" t="s">
        <v>96</v>
      </c>
      <c r="B99" s="99"/>
      <c r="C99" s="100"/>
      <c r="D99" s="35">
        <f>SUMIF(G95:G96,"f",D95:D96)</f>
        <v>0</v>
      </c>
      <c r="E99" s="35">
        <f>SUMIF(G95:G96,"f",E95:E96)</f>
        <v>0</v>
      </c>
      <c r="F99" s="35" t="s">
        <v>94</v>
      </c>
      <c r="G99" s="35" t="s">
        <v>94</v>
      </c>
      <c r="H99" s="35">
        <f>SUMIF($G95:$G96,"f",H95:H96)</f>
        <v>0</v>
      </c>
      <c r="I99" s="35">
        <f>SUMIF($G95:$G96,"f",I95:I96)</f>
        <v>0</v>
      </c>
      <c r="J99" s="35">
        <f>SUMIF($G95:$G96,"f",J95:J96)</f>
        <v>0</v>
      </c>
      <c r="K99" s="35">
        <f>SUMIF($G95:$G96,"f",K95:K96)</f>
        <v>0</v>
      </c>
      <c r="L99" s="35">
        <f>SUMIF($G95:$G96,"f",L95:L96)</f>
        <v>0</v>
      </c>
    </row>
    <row r="100" spans="1:12" x14ac:dyDescent="0.3">
      <c r="A100" s="106" t="s">
        <v>150</v>
      </c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1:12" x14ac:dyDescent="0.3">
      <c r="A101" s="30">
        <v>1</v>
      </c>
      <c r="B101" s="40" t="s">
        <v>61</v>
      </c>
      <c r="C101" s="30">
        <v>4</v>
      </c>
      <c r="D101" s="30">
        <v>4.5</v>
      </c>
      <c r="E101" s="30">
        <v>3</v>
      </c>
      <c r="F101" s="31" t="s">
        <v>131</v>
      </c>
      <c r="G101" s="30" t="s">
        <v>92</v>
      </c>
      <c r="H101" s="30">
        <f t="shared" ref="H101" si="27">I101+J101</f>
        <v>60</v>
      </c>
      <c r="I101" s="30">
        <v>15</v>
      </c>
      <c r="J101" s="30">
        <v>45</v>
      </c>
      <c r="K101" s="30">
        <v>2</v>
      </c>
      <c r="L101" s="30">
        <v>0</v>
      </c>
    </row>
    <row r="102" spans="1:12" x14ac:dyDescent="0.3">
      <c r="A102" s="71" t="s">
        <v>93</v>
      </c>
      <c r="B102" s="72"/>
      <c r="C102" s="73"/>
      <c r="D102" s="33">
        <f>SUM(D101:D101)</f>
        <v>4.5</v>
      </c>
      <c r="E102" s="33">
        <f>SUM(E101:E101)</f>
        <v>3</v>
      </c>
      <c r="F102" s="33" t="s">
        <v>94</v>
      </c>
      <c r="G102" s="33" t="s">
        <v>94</v>
      </c>
      <c r="H102" s="33">
        <f>SUM(I102:J102)</f>
        <v>60</v>
      </c>
      <c r="I102" s="33">
        <f>SUM(I101:I101)</f>
        <v>15</v>
      </c>
      <c r="J102" s="33">
        <f>SUM(J101:J101)</f>
        <v>45</v>
      </c>
      <c r="K102" s="33">
        <f>SUM(K101:K101)</f>
        <v>2</v>
      </c>
      <c r="L102" s="33">
        <f>SUM(L101:L101)</f>
        <v>0</v>
      </c>
    </row>
    <row r="103" spans="1:12" x14ac:dyDescent="0.3">
      <c r="A103" s="74" t="s">
        <v>95</v>
      </c>
      <c r="B103" s="75"/>
      <c r="C103" s="76"/>
      <c r="D103" s="16" t="s">
        <v>94</v>
      </c>
      <c r="E103" s="27">
        <f>E102</f>
        <v>3</v>
      </c>
      <c r="F103" s="27" t="s">
        <v>94</v>
      </c>
      <c r="G103" s="27" t="s">
        <v>94</v>
      </c>
      <c r="H103" s="34">
        <f t="shared" ref="H103" si="28">SUM(I103:J103)</f>
        <v>40</v>
      </c>
      <c r="I103" s="27">
        <v>0</v>
      </c>
      <c r="J103" s="34">
        <f>'Plan studiów NMiI semestry'!J158</f>
        <v>40</v>
      </c>
      <c r="K103" s="34">
        <f>'Plan studiów NMiI semestry'!K158</f>
        <v>1</v>
      </c>
      <c r="L103" s="27">
        <f>SUMIF($E101:$E101,"&gt;0",L101:L101)</f>
        <v>0</v>
      </c>
    </row>
    <row r="104" spans="1:12" x14ac:dyDescent="0.3">
      <c r="A104" s="98" t="s">
        <v>96</v>
      </c>
      <c r="B104" s="99"/>
      <c r="C104" s="100"/>
      <c r="D104" s="35">
        <f>SUMIF(G101:G101,"f",D101:D101)</f>
        <v>0</v>
      </c>
      <c r="E104" s="35">
        <f>SUMIF(G101:G101,"f",E101:E101)</f>
        <v>0</v>
      </c>
      <c r="F104" s="35" t="s">
        <v>94</v>
      </c>
      <c r="G104" s="35" t="s">
        <v>94</v>
      </c>
      <c r="H104" s="35">
        <f>SUMIF($G101:$G101,"f",H101:H101)</f>
        <v>0</v>
      </c>
      <c r="I104" s="35">
        <f>SUMIF($G101:$G101,"f",I101:I101)</f>
        <v>0</v>
      </c>
      <c r="J104" s="35">
        <f>SUMIF($G101:$G101,"f",J101:J101)</f>
        <v>0</v>
      </c>
      <c r="K104" s="35">
        <f>SUMIF($G101:$G101,"f",K101:K101)</f>
        <v>0</v>
      </c>
      <c r="L104" s="35">
        <f>SUMIF($G101:$G101,"f",L101:L101)</f>
        <v>0</v>
      </c>
    </row>
    <row r="105" spans="1:12" x14ac:dyDescent="0.3">
      <c r="A105" s="104" t="s">
        <v>100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</row>
    <row r="106" spans="1:12" x14ac:dyDescent="0.3">
      <c r="A106" s="96" t="s">
        <v>148</v>
      </c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</row>
    <row r="107" spans="1:12" x14ac:dyDescent="0.3">
      <c r="A107" s="63">
        <v>1</v>
      </c>
      <c r="B107" s="64" t="s">
        <v>75</v>
      </c>
      <c r="C107" s="65">
        <v>3</v>
      </c>
      <c r="D107" s="63">
        <v>2</v>
      </c>
      <c r="E107" s="63">
        <v>2</v>
      </c>
      <c r="F107" s="31" t="s">
        <v>131</v>
      </c>
      <c r="G107" s="63" t="s">
        <v>92</v>
      </c>
      <c r="H107" s="35">
        <f>I107+J107</f>
        <v>30</v>
      </c>
      <c r="I107" s="66">
        <v>0</v>
      </c>
      <c r="J107" s="66">
        <v>30</v>
      </c>
      <c r="K107" s="66">
        <v>2</v>
      </c>
      <c r="L107" s="63">
        <v>0</v>
      </c>
    </row>
    <row r="108" spans="1:12" x14ac:dyDescent="0.3">
      <c r="A108" s="71" t="s">
        <v>93</v>
      </c>
      <c r="B108" s="72"/>
      <c r="C108" s="73"/>
      <c r="D108" s="33">
        <f>SUM(D107:D107)</f>
        <v>2</v>
      </c>
      <c r="E108" s="33">
        <f>SUM(E107:E107)</f>
        <v>2</v>
      </c>
      <c r="F108" s="33" t="s">
        <v>94</v>
      </c>
      <c r="G108" s="33" t="s">
        <v>94</v>
      </c>
      <c r="H108" s="33">
        <f>SUM(I108:J108)</f>
        <v>30</v>
      </c>
      <c r="I108" s="33">
        <f>SUM(I107:I107)</f>
        <v>0</v>
      </c>
      <c r="J108" s="33">
        <f>SUM(J107:J107)</f>
        <v>30</v>
      </c>
      <c r="K108" s="33">
        <f>SUM(K107:K107)</f>
        <v>2</v>
      </c>
      <c r="L108" s="33">
        <f>SUM(L107:L107)</f>
        <v>0</v>
      </c>
    </row>
    <row r="109" spans="1:12" x14ac:dyDescent="0.3">
      <c r="A109" s="74" t="s">
        <v>95</v>
      </c>
      <c r="B109" s="75"/>
      <c r="C109" s="76"/>
      <c r="D109" s="16" t="s">
        <v>94</v>
      </c>
      <c r="E109" s="27">
        <f>E108</f>
        <v>2</v>
      </c>
      <c r="F109" s="27" t="s">
        <v>94</v>
      </c>
      <c r="G109" s="27" t="s">
        <v>94</v>
      </c>
      <c r="H109" s="34">
        <f t="shared" ref="H109" si="29">SUM(I109:J109)</f>
        <v>30</v>
      </c>
      <c r="I109" s="27">
        <v>0</v>
      </c>
      <c r="J109" s="34">
        <f>'Plan studiów NMiI semestry'!J124</f>
        <v>30</v>
      </c>
      <c r="K109" s="34">
        <f>'Plan studiów NMiI semestry'!K124</f>
        <v>2</v>
      </c>
      <c r="L109" s="27">
        <f>SUMIF($E107:$E107,"&gt;0",L107:L107)</f>
        <v>0</v>
      </c>
    </row>
    <row r="110" spans="1:12" x14ac:dyDescent="0.3">
      <c r="A110" s="98" t="s">
        <v>96</v>
      </c>
      <c r="B110" s="99"/>
      <c r="C110" s="100"/>
      <c r="D110" s="35">
        <f>SUMIF(G107:G107,"f",D107:D107)</f>
        <v>0</v>
      </c>
      <c r="E110" s="35">
        <f>SUMIF(G107:G107,"f",E107:E107)</f>
        <v>0</v>
      </c>
      <c r="F110" s="35" t="s">
        <v>94</v>
      </c>
      <c r="G110" s="35" t="s">
        <v>94</v>
      </c>
      <c r="H110" s="35">
        <f>SUMIF($G107:$G107,"f",H107:H107)</f>
        <v>0</v>
      </c>
      <c r="I110" s="35">
        <f>SUMIF($G107:$G107,"f",I107:I107)</f>
        <v>0</v>
      </c>
      <c r="J110" s="35">
        <f>SUMIF($G107:$G107,"f",J107:J107)</f>
        <v>0</v>
      </c>
      <c r="K110" s="35">
        <f>SUMIF($G107:$G107,"f",K107:K107)</f>
        <v>0</v>
      </c>
      <c r="L110" s="35">
        <f>SUMIF($G107:$G107,"f",L107:L107)</f>
        <v>0</v>
      </c>
    </row>
    <row r="111" spans="1:12" x14ac:dyDescent="0.3">
      <c r="A111" s="106" t="s">
        <v>151</v>
      </c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1:12" s="19" customFormat="1" ht="28.8" x14ac:dyDescent="0.3">
      <c r="A112" s="27">
        <v>1</v>
      </c>
      <c r="B112" s="67" t="s">
        <v>164</v>
      </c>
      <c r="C112" s="27">
        <v>4</v>
      </c>
      <c r="D112" s="27">
        <v>1.5</v>
      </c>
      <c r="E112" s="27">
        <v>1.5</v>
      </c>
      <c r="F112" s="31" t="s">
        <v>131</v>
      </c>
      <c r="G112" s="27" t="s">
        <v>92</v>
      </c>
      <c r="H112" s="27">
        <f>I112+J112</f>
        <v>0</v>
      </c>
      <c r="I112" s="31">
        <v>0</v>
      </c>
      <c r="J112" s="31">
        <v>0</v>
      </c>
      <c r="K112" s="31">
        <v>0</v>
      </c>
      <c r="L112" s="27">
        <v>45</v>
      </c>
    </row>
    <row r="113" spans="1:12" s="19" customFormat="1" ht="28.8" x14ac:dyDescent="0.3">
      <c r="A113" s="27">
        <v>2</v>
      </c>
      <c r="B113" s="67" t="s">
        <v>165</v>
      </c>
      <c r="C113" s="27">
        <v>4</v>
      </c>
      <c r="D113" s="27">
        <v>1</v>
      </c>
      <c r="E113" s="27">
        <v>1</v>
      </c>
      <c r="F113" s="31" t="s">
        <v>131</v>
      </c>
      <c r="G113" s="27" t="s">
        <v>92</v>
      </c>
      <c r="H113" s="27">
        <f>I113+J113</f>
        <v>15</v>
      </c>
      <c r="I113" s="31">
        <v>0</v>
      </c>
      <c r="J113" s="68">
        <v>15</v>
      </c>
      <c r="K113" s="68">
        <v>2</v>
      </c>
      <c r="L113" s="27">
        <v>0</v>
      </c>
    </row>
    <row r="114" spans="1:12" s="19" customFormat="1" x14ac:dyDescent="0.3">
      <c r="A114" s="71" t="s">
        <v>93</v>
      </c>
      <c r="B114" s="72"/>
      <c r="C114" s="73"/>
      <c r="D114" s="33">
        <f>SUM(D112:D113)</f>
        <v>2.5</v>
      </c>
      <c r="E114" s="33">
        <f>SUM(E112:E113)</f>
        <v>2.5</v>
      </c>
      <c r="F114" s="33" t="s">
        <v>94</v>
      </c>
      <c r="G114" s="33" t="s">
        <v>94</v>
      </c>
      <c r="H114" s="33">
        <f>SUM(I114:J114)</f>
        <v>15</v>
      </c>
      <c r="I114" s="33">
        <f>SUM(I112:I113)</f>
        <v>0</v>
      </c>
      <c r="J114" s="33">
        <f>SUM(J112:J113)</f>
        <v>15</v>
      </c>
      <c r="K114" s="33">
        <f>SUM(K112:K113)</f>
        <v>2</v>
      </c>
      <c r="L114" s="33">
        <f>SUM(L112:L113)</f>
        <v>45</v>
      </c>
    </row>
    <row r="115" spans="1:12" s="19" customFormat="1" x14ac:dyDescent="0.3">
      <c r="A115" s="74" t="s">
        <v>95</v>
      </c>
      <c r="B115" s="75"/>
      <c r="C115" s="76"/>
      <c r="D115" s="16" t="s">
        <v>94</v>
      </c>
      <c r="E115" s="27">
        <f>E114</f>
        <v>2.5</v>
      </c>
      <c r="F115" s="27" t="s">
        <v>94</v>
      </c>
      <c r="G115" s="27" t="s">
        <v>94</v>
      </c>
      <c r="H115" s="34">
        <f t="shared" ref="H115" si="30">SUM(I115:J115)</f>
        <v>15</v>
      </c>
      <c r="I115" s="27">
        <v>0</v>
      </c>
      <c r="J115" s="34">
        <f>'Plan studiów NMiI semestry'!J165</f>
        <v>15</v>
      </c>
      <c r="K115" s="34">
        <f>'Plan studiów NMiI semestry'!K165</f>
        <v>2</v>
      </c>
      <c r="L115" s="27">
        <f>SUMIF($E112:$E113,"&gt;0",L112:L113)</f>
        <v>45</v>
      </c>
    </row>
    <row r="116" spans="1:12" s="19" customFormat="1" x14ac:dyDescent="0.3">
      <c r="A116" s="98" t="s">
        <v>96</v>
      </c>
      <c r="B116" s="99"/>
      <c r="C116" s="100"/>
      <c r="D116" s="35">
        <f>SUMIF(G112:G113,"f",D112:D113)</f>
        <v>0</v>
      </c>
      <c r="E116" s="35">
        <f>SUMIF(G112:G113,"f",E112:E113)</f>
        <v>0</v>
      </c>
      <c r="F116" s="35" t="s">
        <v>94</v>
      </c>
      <c r="G116" s="35" t="s">
        <v>94</v>
      </c>
      <c r="H116" s="35">
        <f>SUMIF($G112:$G113,"f",H112:H113)</f>
        <v>0</v>
      </c>
      <c r="I116" s="35">
        <f>SUMIF($G112:$G113,"f",I112:I113)</f>
        <v>0</v>
      </c>
      <c r="J116" s="35">
        <f>SUMIF($G112:$G113,"f",J112:J113)</f>
        <v>0</v>
      </c>
      <c r="K116" s="35">
        <f>SUMIF($G112:$G113,"f",K112:K113)</f>
        <v>0</v>
      </c>
      <c r="L116" s="35">
        <f>SUMIF($G112:$G113,"f",L112:L113)</f>
        <v>0</v>
      </c>
    </row>
    <row r="117" spans="1:12" s="19" customFormat="1" x14ac:dyDescent="0.3">
      <c r="A117" s="106" t="s">
        <v>152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1:12" s="19" customFormat="1" ht="28.8" x14ac:dyDescent="0.3">
      <c r="A118" s="27">
        <v>1</v>
      </c>
      <c r="B118" s="67" t="s">
        <v>166</v>
      </c>
      <c r="C118" s="27">
        <v>4</v>
      </c>
      <c r="D118" s="27">
        <v>1.5</v>
      </c>
      <c r="E118" s="27">
        <v>1.5</v>
      </c>
      <c r="F118" s="31" t="s">
        <v>131</v>
      </c>
      <c r="G118" s="27" t="s">
        <v>92</v>
      </c>
      <c r="H118" s="27">
        <f>I118+J118</f>
        <v>0</v>
      </c>
      <c r="I118" s="31">
        <v>0</v>
      </c>
      <c r="J118" s="31">
        <v>0</v>
      </c>
      <c r="K118" s="31">
        <v>0</v>
      </c>
      <c r="L118" s="27">
        <v>45</v>
      </c>
    </row>
    <row r="119" spans="1:12" s="19" customFormat="1" ht="28.8" x14ac:dyDescent="0.3">
      <c r="A119" s="27">
        <v>2</v>
      </c>
      <c r="B119" s="67" t="s">
        <v>167</v>
      </c>
      <c r="C119" s="27">
        <v>4</v>
      </c>
      <c r="D119" s="27">
        <v>1</v>
      </c>
      <c r="E119" s="27">
        <v>1</v>
      </c>
      <c r="F119" s="31" t="s">
        <v>131</v>
      </c>
      <c r="G119" s="27" t="s">
        <v>92</v>
      </c>
      <c r="H119" s="27">
        <f>I119+J119</f>
        <v>15</v>
      </c>
      <c r="I119" s="31">
        <v>0</v>
      </c>
      <c r="J119" s="68">
        <v>15</v>
      </c>
      <c r="K119" s="68">
        <v>2</v>
      </c>
      <c r="L119" s="27">
        <v>0</v>
      </c>
    </row>
    <row r="120" spans="1:12" x14ac:dyDescent="0.3">
      <c r="A120" s="71" t="s">
        <v>93</v>
      </c>
      <c r="B120" s="72"/>
      <c r="C120" s="73"/>
      <c r="D120" s="33">
        <f>SUM(D118:D119)</f>
        <v>2.5</v>
      </c>
      <c r="E120" s="33">
        <f>SUM(E118:E119)</f>
        <v>2.5</v>
      </c>
      <c r="F120" s="33" t="s">
        <v>94</v>
      </c>
      <c r="G120" s="33" t="s">
        <v>94</v>
      </c>
      <c r="H120" s="33">
        <f>SUM(I120:J120)</f>
        <v>15</v>
      </c>
      <c r="I120" s="33">
        <f>SUM(I118:I119)</f>
        <v>0</v>
      </c>
      <c r="J120" s="33">
        <f>SUM(J118:J119)</f>
        <v>15</v>
      </c>
      <c r="K120" s="33">
        <f>SUM(K118:K119)</f>
        <v>2</v>
      </c>
      <c r="L120" s="33">
        <f>SUM(L118:L119)</f>
        <v>45</v>
      </c>
    </row>
    <row r="121" spans="1:12" x14ac:dyDescent="0.3">
      <c r="A121" s="74" t="s">
        <v>95</v>
      </c>
      <c r="B121" s="75"/>
      <c r="C121" s="76"/>
      <c r="D121" s="16" t="s">
        <v>94</v>
      </c>
      <c r="E121" s="27">
        <f>E120</f>
        <v>2.5</v>
      </c>
      <c r="F121" s="27" t="s">
        <v>94</v>
      </c>
      <c r="G121" s="27" t="s">
        <v>94</v>
      </c>
      <c r="H121" s="34">
        <f t="shared" ref="H121" si="31">SUM(I121:J121)</f>
        <v>15</v>
      </c>
      <c r="I121" s="27">
        <v>0</v>
      </c>
      <c r="J121" s="34">
        <f>'Plan studiów NMiI semestry'!J171</f>
        <v>15</v>
      </c>
      <c r="K121" s="34">
        <f>'Plan studiów NMiI semestry'!K171</f>
        <v>2</v>
      </c>
      <c r="L121" s="27">
        <f>SUMIF($E118:$E119,"&gt;0",L118:L119)</f>
        <v>45</v>
      </c>
    </row>
    <row r="122" spans="1:12" x14ac:dyDescent="0.3">
      <c r="A122" s="98" t="s">
        <v>96</v>
      </c>
      <c r="B122" s="99"/>
      <c r="C122" s="100"/>
      <c r="D122" s="35">
        <f>SUMIF(G118:G119,"f",D118:D119)</f>
        <v>0</v>
      </c>
      <c r="E122" s="35">
        <f>SUMIF(G118:G119,"f",E118:E119)</f>
        <v>0</v>
      </c>
      <c r="F122" s="35" t="s">
        <v>94</v>
      </c>
      <c r="G122" s="35" t="s">
        <v>94</v>
      </c>
      <c r="H122" s="35">
        <f>SUMIF($G118:$G119,"f",H118:H119)</f>
        <v>0</v>
      </c>
      <c r="I122" s="35">
        <f>SUMIF($G118:$G119,"f",I118:I119)</f>
        <v>0</v>
      </c>
      <c r="J122" s="35">
        <f>SUMIF($G118:$G119,"f",J118:J119)</f>
        <v>0</v>
      </c>
      <c r="K122" s="35">
        <f>SUMIF($G118:$G119,"f",K118:K119)</f>
        <v>0</v>
      </c>
      <c r="L122" s="35">
        <f>SUMIF($G118:$G119,"f",L118:L119)</f>
        <v>0</v>
      </c>
    </row>
    <row r="123" spans="1:12" x14ac:dyDescent="0.3">
      <c r="A123" s="104" t="s">
        <v>101</v>
      </c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1:12" x14ac:dyDescent="0.3">
      <c r="A124" s="30">
        <v>1</v>
      </c>
      <c r="B124" s="36" t="s">
        <v>5</v>
      </c>
      <c r="C124" s="30">
        <v>1</v>
      </c>
      <c r="D124" s="29">
        <v>0.25</v>
      </c>
      <c r="E124" s="30">
        <v>0</v>
      </c>
      <c r="F124" s="46" t="s">
        <v>133</v>
      </c>
      <c r="G124" s="30" t="s">
        <v>92</v>
      </c>
      <c r="H124" s="30">
        <f>I124+J124</f>
        <v>2</v>
      </c>
      <c r="I124" s="29">
        <v>2</v>
      </c>
      <c r="J124" s="29">
        <v>0</v>
      </c>
      <c r="K124" s="29">
        <v>0</v>
      </c>
      <c r="L124" s="30">
        <v>0</v>
      </c>
    </row>
    <row r="125" spans="1:12" x14ac:dyDescent="0.3">
      <c r="A125" s="30">
        <v>2</v>
      </c>
      <c r="B125" s="36" t="s">
        <v>6</v>
      </c>
      <c r="C125" s="30">
        <v>1</v>
      </c>
      <c r="D125" s="29">
        <v>0.5</v>
      </c>
      <c r="E125" s="30">
        <v>0</v>
      </c>
      <c r="F125" s="46" t="s">
        <v>133</v>
      </c>
      <c r="G125" s="30" t="s">
        <v>92</v>
      </c>
      <c r="H125" s="30">
        <f>I125+J125</f>
        <v>4</v>
      </c>
      <c r="I125" s="29">
        <v>4</v>
      </c>
      <c r="J125" s="29">
        <v>0</v>
      </c>
      <c r="K125" s="29">
        <v>0</v>
      </c>
      <c r="L125" s="30">
        <v>0</v>
      </c>
    </row>
    <row r="126" spans="1:12" x14ac:dyDescent="0.3">
      <c r="A126" s="30">
        <v>3</v>
      </c>
      <c r="B126" s="36" t="s">
        <v>35</v>
      </c>
      <c r="C126" s="30">
        <v>1</v>
      </c>
      <c r="D126" s="29">
        <v>0.25</v>
      </c>
      <c r="E126" s="30">
        <v>0</v>
      </c>
      <c r="F126" s="46" t="s">
        <v>133</v>
      </c>
      <c r="G126" s="30" t="s">
        <v>92</v>
      </c>
      <c r="H126" s="30">
        <f>I126+J126</f>
        <v>2</v>
      </c>
      <c r="I126" s="29">
        <v>2</v>
      </c>
      <c r="J126" s="29">
        <v>0</v>
      </c>
      <c r="K126" s="29">
        <v>0</v>
      </c>
      <c r="L126" s="30">
        <v>0</v>
      </c>
    </row>
    <row r="127" spans="1:12" x14ac:dyDescent="0.3">
      <c r="A127" s="30">
        <v>4</v>
      </c>
      <c r="B127" s="43" t="s">
        <v>190</v>
      </c>
      <c r="C127" s="30">
        <v>1</v>
      </c>
      <c r="D127" s="29">
        <v>0.5</v>
      </c>
      <c r="E127" s="30">
        <v>0</v>
      </c>
      <c r="F127" s="46" t="s">
        <v>133</v>
      </c>
      <c r="G127" s="30" t="s">
        <v>92</v>
      </c>
      <c r="H127" s="30">
        <f>I127+J127</f>
        <v>4</v>
      </c>
      <c r="I127" s="29">
        <v>4</v>
      </c>
      <c r="J127" s="29">
        <v>0</v>
      </c>
      <c r="K127" s="29">
        <v>0</v>
      </c>
      <c r="L127" s="30">
        <v>0</v>
      </c>
    </row>
    <row r="128" spans="1:12" x14ac:dyDescent="0.3">
      <c r="A128" s="71" t="s">
        <v>93</v>
      </c>
      <c r="B128" s="72"/>
      <c r="C128" s="73"/>
      <c r="D128" s="33">
        <f>SUM(D124:D127)</f>
        <v>1.5</v>
      </c>
      <c r="E128" s="33">
        <f>SUM(E124:E127)</f>
        <v>0</v>
      </c>
      <c r="F128" s="33" t="s">
        <v>94</v>
      </c>
      <c r="G128" s="33" t="s">
        <v>94</v>
      </c>
      <c r="H128" s="33">
        <f>SUM(I128:J128)</f>
        <v>12</v>
      </c>
      <c r="I128" s="33">
        <f>SUM(I124:I127)</f>
        <v>12</v>
      </c>
      <c r="J128" s="33">
        <f>SUM(J124:J127)</f>
        <v>0</v>
      </c>
      <c r="K128" s="33">
        <f>SUM(K124:K127)</f>
        <v>0</v>
      </c>
      <c r="L128" s="33">
        <f>SUM(L124:L127)</f>
        <v>0</v>
      </c>
    </row>
    <row r="129" spans="1:12" x14ac:dyDescent="0.3">
      <c r="A129" s="74" t="s">
        <v>95</v>
      </c>
      <c r="B129" s="75"/>
      <c r="C129" s="76"/>
      <c r="D129" s="16" t="s">
        <v>94</v>
      </c>
      <c r="E129" s="27">
        <f>E128</f>
        <v>0</v>
      </c>
      <c r="F129" s="27" t="s">
        <v>94</v>
      </c>
      <c r="G129" s="27" t="s">
        <v>94</v>
      </c>
      <c r="H129" s="34">
        <f t="shared" ref="H129" si="32">SUM(I129:J129)</f>
        <v>0</v>
      </c>
      <c r="I129" s="27">
        <v>0</v>
      </c>
      <c r="J129" s="34">
        <f>'Plan studiów NMiI semestry'!J52</f>
        <v>0</v>
      </c>
      <c r="K129" s="34">
        <f>'Plan studiów NMiI semestry'!K52</f>
        <v>0</v>
      </c>
      <c r="L129" s="27">
        <f>SUMIF($E124:$E127,"&gt;0",L124:L127)</f>
        <v>0</v>
      </c>
    </row>
    <row r="130" spans="1:12" x14ac:dyDescent="0.3">
      <c r="A130" s="74" t="s">
        <v>96</v>
      </c>
      <c r="B130" s="75"/>
      <c r="C130" s="76"/>
      <c r="D130" s="27">
        <f>SUMIF(G124:G127,"f",D124:D127)</f>
        <v>0</v>
      </c>
      <c r="E130" s="27">
        <f>SUMIF(G124:G127,"f",E124:E127)</f>
        <v>0</v>
      </c>
      <c r="F130" s="27" t="s">
        <v>94</v>
      </c>
      <c r="G130" s="27" t="s">
        <v>94</v>
      </c>
      <c r="H130" s="27">
        <f>SUMIF($G124:$G127,"f",H124:H127)</f>
        <v>0</v>
      </c>
      <c r="I130" s="27">
        <f>SUMIF($G124:$G127,"f",I124:I127)</f>
        <v>0</v>
      </c>
      <c r="J130" s="27">
        <f>SUMIF($G124:$G127,"f",J124:J127)</f>
        <v>0</v>
      </c>
      <c r="K130" s="27">
        <f>SUMIF($G124:$G127,"f",K124:K127)</f>
        <v>0</v>
      </c>
      <c r="L130" s="27">
        <f>SUMIF($G124:$G127,"f",L124:L127)</f>
        <v>0</v>
      </c>
    </row>
    <row r="131" spans="1:12" x14ac:dyDescent="0.3">
      <c r="A131" s="20"/>
      <c r="B131" s="20"/>
      <c r="C131" s="20"/>
    </row>
  </sheetData>
  <sortState xmlns:xlrd2="http://schemas.microsoft.com/office/spreadsheetml/2017/richdata2" ref="A17:L76">
    <sortCondition ref="B72:B74"/>
  </sortState>
  <mergeCells count="64">
    <mergeCell ref="A123:L123"/>
    <mergeCell ref="A62:L62"/>
    <mergeCell ref="A80:L80"/>
    <mergeCell ref="A88:L88"/>
    <mergeCell ref="A94:L94"/>
    <mergeCell ref="A100:L100"/>
    <mergeCell ref="A102:C102"/>
    <mergeCell ref="A103:C103"/>
    <mergeCell ref="A104:C104"/>
    <mergeCell ref="A114:C114"/>
    <mergeCell ref="A115:C115"/>
    <mergeCell ref="A116:C116"/>
    <mergeCell ref="A105:L105"/>
    <mergeCell ref="A106:L106"/>
    <mergeCell ref="A111:L111"/>
    <mergeCell ref="A117:L117"/>
    <mergeCell ref="A19:L19"/>
    <mergeCell ref="A20:L20"/>
    <mergeCell ref="A31:L31"/>
    <mergeCell ref="A37:L37"/>
    <mergeCell ref="F17:F18"/>
    <mergeCell ref="G17:G18"/>
    <mergeCell ref="L17:L18"/>
    <mergeCell ref="A17:A18"/>
    <mergeCell ref="B17:B18"/>
    <mergeCell ref="C17:C18"/>
    <mergeCell ref="D17:D18"/>
    <mergeCell ref="E17:E18"/>
    <mergeCell ref="H17:K17"/>
    <mergeCell ref="A92:C92"/>
    <mergeCell ref="A93:C93"/>
    <mergeCell ref="A97:C97"/>
    <mergeCell ref="A98:C98"/>
    <mergeCell ref="A99:C99"/>
    <mergeCell ref="A1:L1"/>
    <mergeCell ref="A2:L2"/>
    <mergeCell ref="A5:L5"/>
    <mergeCell ref="A6:L6"/>
    <mergeCell ref="A7:L7"/>
    <mergeCell ref="A61:C61"/>
    <mergeCell ref="A28:C28"/>
    <mergeCell ref="A29:C29"/>
    <mergeCell ref="A30:C30"/>
    <mergeCell ref="A60:C60"/>
    <mergeCell ref="A34:C34"/>
    <mergeCell ref="A35:C35"/>
    <mergeCell ref="A36:C36"/>
    <mergeCell ref="A59:C59"/>
    <mergeCell ref="A130:C130"/>
    <mergeCell ref="A77:C77"/>
    <mergeCell ref="A78:C78"/>
    <mergeCell ref="A79:C79"/>
    <mergeCell ref="A108:C108"/>
    <mergeCell ref="A109:C109"/>
    <mergeCell ref="A110:C110"/>
    <mergeCell ref="A128:C128"/>
    <mergeCell ref="A129:C129"/>
    <mergeCell ref="A120:C120"/>
    <mergeCell ref="A121:C121"/>
    <mergeCell ref="A122:C122"/>
    <mergeCell ref="A85:C85"/>
    <mergeCell ref="A86:C86"/>
    <mergeCell ref="A87:C87"/>
    <mergeCell ref="A91:C91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46F1-1559-4A7C-93B5-38F5AA4F8405}">
  <dimension ref="A1:K78"/>
  <sheetViews>
    <sheetView zoomScaleNormal="100" workbookViewId="0">
      <selection activeCell="G65" sqref="G65"/>
    </sheetView>
  </sheetViews>
  <sheetFormatPr defaultRowHeight="14.4" x14ac:dyDescent="0.3"/>
  <cols>
    <col min="1" max="1" width="5.77734375" customWidth="1"/>
    <col min="2" max="2" width="55.77734375" customWidth="1"/>
    <col min="3" max="9" width="8.77734375" customWidth="1"/>
  </cols>
  <sheetData>
    <row r="1" spans="1:11" x14ac:dyDescent="0.3">
      <c r="A1" s="115"/>
      <c r="B1" s="115"/>
      <c r="C1" s="115"/>
      <c r="D1" s="115"/>
      <c r="E1" s="115"/>
      <c r="F1" s="115"/>
      <c r="G1" s="115"/>
      <c r="H1" s="115"/>
      <c r="I1" s="115"/>
      <c r="J1" s="1"/>
      <c r="K1" s="1"/>
    </row>
    <row r="3" spans="1:11" x14ac:dyDescent="0.3">
      <c r="A3" s="2" t="s">
        <v>105</v>
      </c>
      <c r="B3" s="1"/>
      <c r="C3" s="3"/>
      <c r="D3" s="3"/>
      <c r="E3" s="3"/>
      <c r="F3" s="1"/>
      <c r="G3" s="1"/>
      <c r="H3" s="1"/>
      <c r="I3" s="1"/>
    </row>
    <row r="4" spans="1:11" ht="72" customHeight="1" x14ac:dyDescent="0.3">
      <c r="A4" s="116" t="s">
        <v>81</v>
      </c>
      <c r="B4" s="116" t="s">
        <v>82</v>
      </c>
      <c r="C4" s="118" t="s">
        <v>84</v>
      </c>
      <c r="D4" s="118" t="s">
        <v>85</v>
      </c>
      <c r="E4" s="122" t="s">
        <v>88</v>
      </c>
      <c r="F4" s="123"/>
      <c r="G4" s="123"/>
      <c r="H4" s="124"/>
      <c r="I4" s="78" t="s">
        <v>168</v>
      </c>
    </row>
    <row r="5" spans="1:11" ht="72" customHeight="1" x14ac:dyDescent="0.3">
      <c r="A5" s="117"/>
      <c r="B5" s="117"/>
      <c r="C5" s="119"/>
      <c r="D5" s="119"/>
      <c r="E5" s="4" t="s">
        <v>2</v>
      </c>
      <c r="F5" s="5" t="s">
        <v>3</v>
      </c>
      <c r="G5" s="5" t="s">
        <v>4</v>
      </c>
      <c r="H5" s="5" t="s">
        <v>128</v>
      </c>
      <c r="I5" s="79"/>
    </row>
    <row r="6" spans="1:11" s="60" customFormat="1" x14ac:dyDescent="0.3">
      <c r="A6" s="111" t="s">
        <v>106</v>
      </c>
      <c r="B6" s="112"/>
      <c r="C6" s="6">
        <f>C9+C13+C17+C21+C25+C29+C33+C37+C42+C46+C50+C54</f>
        <v>180</v>
      </c>
      <c r="D6" s="6">
        <f t="shared" ref="D6:I6" si="0">D9+D13+D17+D21+D25+D29+D33+D37+D42+D46+D50+D54</f>
        <v>76</v>
      </c>
      <c r="E6" s="6">
        <f t="shared" si="0"/>
        <v>2487</v>
      </c>
      <c r="F6" s="6">
        <f t="shared" si="0"/>
        <v>957</v>
      </c>
      <c r="G6" s="6">
        <f t="shared" si="0"/>
        <v>1530</v>
      </c>
      <c r="H6" s="6">
        <f t="shared" si="0"/>
        <v>127</v>
      </c>
      <c r="I6" s="6">
        <f t="shared" si="0"/>
        <v>90</v>
      </c>
    </row>
    <row r="7" spans="1:11" x14ac:dyDescent="0.3">
      <c r="A7" s="120" t="s">
        <v>89</v>
      </c>
      <c r="B7" s="121"/>
      <c r="C7" s="121"/>
      <c r="D7" s="121"/>
      <c r="E7" s="121"/>
      <c r="F7" s="121"/>
      <c r="G7" s="121"/>
      <c r="H7" s="121"/>
      <c r="I7" s="121"/>
    </row>
    <row r="8" spans="1:11" x14ac:dyDescent="0.3">
      <c r="A8" s="120" t="s">
        <v>90</v>
      </c>
      <c r="B8" s="121"/>
      <c r="C8" s="121"/>
      <c r="D8" s="121"/>
      <c r="E8" s="121"/>
      <c r="F8" s="121"/>
      <c r="G8" s="121"/>
      <c r="H8" s="121"/>
      <c r="I8" s="121"/>
    </row>
    <row r="9" spans="1:11" s="60" customFormat="1" x14ac:dyDescent="0.3">
      <c r="A9" s="120" t="s">
        <v>93</v>
      </c>
      <c r="B9" s="121"/>
      <c r="C9" s="6">
        <f>'Plan studiów NMiI'!D28</f>
        <v>10</v>
      </c>
      <c r="D9" s="6">
        <f>'Plan studiów NMiI'!E28</f>
        <v>2</v>
      </c>
      <c r="E9" s="6">
        <f>'Plan studiów NMiI'!H28</f>
        <v>210</v>
      </c>
      <c r="F9" s="6">
        <f>'Plan studiów NMiI'!I28</f>
        <v>0</v>
      </c>
      <c r="G9" s="6">
        <f>'Plan studiów NMiI'!J28</f>
        <v>210</v>
      </c>
      <c r="H9" s="6">
        <f>'Plan studiów NMiI'!K28</f>
        <v>5</v>
      </c>
      <c r="I9" s="6">
        <f>'Plan studiów NMiI'!L28</f>
        <v>0</v>
      </c>
    </row>
    <row r="10" spans="1:11" x14ac:dyDescent="0.3">
      <c r="A10" s="113" t="s">
        <v>95</v>
      </c>
      <c r="B10" s="114"/>
      <c r="C10" s="7" t="str">
        <f>'Plan studiów NMiI'!D29</f>
        <v>x</v>
      </c>
      <c r="D10" s="7">
        <f>'Plan studiów NMiI'!E29</f>
        <v>2</v>
      </c>
      <c r="E10" s="7">
        <f>'Plan studiów NMiI'!H29</f>
        <v>30</v>
      </c>
      <c r="F10" s="7">
        <f>'Plan studiów NMiI'!I29</f>
        <v>0</v>
      </c>
      <c r="G10" s="7">
        <f>'Plan studiów NMiI'!J29</f>
        <v>30</v>
      </c>
      <c r="H10" s="7">
        <f>'Plan studiów NMiI'!K29</f>
        <v>1</v>
      </c>
      <c r="I10" s="7">
        <f>'Plan studiów NMiI'!L29</f>
        <v>0</v>
      </c>
    </row>
    <row r="11" spans="1:11" x14ac:dyDescent="0.3">
      <c r="A11" s="113" t="s">
        <v>96</v>
      </c>
      <c r="B11" s="114"/>
      <c r="C11" s="7">
        <f>'Plan studiów NMiI'!D30</f>
        <v>8</v>
      </c>
      <c r="D11" s="7">
        <f>'Plan studiów NMiI'!E30</f>
        <v>0</v>
      </c>
      <c r="E11" s="7">
        <f>'Plan studiów NMiI'!H30</f>
        <v>120</v>
      </c>
      <c r="F11" s="7">
        <f>'Plan studiów NMiI'!I30</f>
        <v>0</v>
      </c>
      <c r="G11" s="7">
        <f>'Plan studiów NMiI'!J30</f>
        <v>120</v>
      </c>
      <c r="H11" s="7">
        <f>'Plan studiów NMiI'!K30</f>
        <v>4</v>
      </c>
      <c r="I11" s="7">
        <f>'Plan studiów NMiI'!L30</f>
        <v>0</v>
      </c>
    </row>
    <row r="12" spans="1:11" x14ac:dyDescent="0.3">
      <c r="A12" s="120" t="s">
        <v>97</v>
      </c>
      <c r="B12" s="121"/>
      <c r="C12" s="121"/>
      <c r="D12" s="121"/>
      <c r="E12" s="121"/>
      <c r="F12" s="121"/>
      <c r="G12" s="121"/>
      <c r="H12" s="121"/>
      <c r="I12" s="121"/>
    </row>
    <row r="13" spans="1:11" s="60" customFormat="1" x14ac:dyDescent="0.3">
      <c r="A13" s="120" t="s">
        <v>93</v>
      </c>
      <c r="B13" s="121"/>
      <c r="C13" s="6">
        <f>'Plan studiów NMiI'!D34</f>
        <v>4</v>
      </c>
      <c r="D13" s="6">
        <f>'Plan studiów NMiI'!E34</f>
        <v>1</v>
      </c>
      <c r="E13" s="6">
        <f>'Plan studiów NMiI'!H34</f>
        <v>60</v>
      </c>
      <c r="F13" s="6">
        <f>'Plan studiów NMiI'!I34</f>
        <v>15</v>
      </c>
      <c r="G13" s="6">
        <f>'Plan studiów NMiI'!J34</f>
        <v>45</v>
      </c>
      <c r="H13" s="6">
        <f>'Plan studiów NMiI'!K34</f>
        <v>4</v>
      </c>
      <c r="I13" s="6">
        <f>'Plan studiów NMiI'!L34</f>
        <v>0</v>
      </c>
    </row>
    <row r="14" spans="1:11" x14ac:dyDescent="0.3">
      <c r="A14" s="113" t="s">
        <v>95</v>
      </c>
      <c r="B14" s="114"/>
      <c r="C14" s="7" t="str">
        <f>'Plan studiów NMiI'!D35</f>
        <v>x</v>
      </c>
      <c r="D14" s="7">
        <f>'Plan studiów NMiI'!E35</f>
        <v>1</v>
      </c>
      <c r="E14" s="8">
        <f>'Plan studiów NMiI'!H35</f>
        <v>15</v>
      </c>
      <c r="F14" s="8">
        <f>'Plan studiów NMiI'!I35</f>
        <v>0</v>
      </c>
      <c r="G14" s="8">
        <f>'Plan studiów NMiI'!J35</f>
        <v>15</v>
      </c>
      <c r="H14" s="8">
        <f>'Plan studiów NMiI'!K35</f>
        <v>1</v>
      </c>
      <c r="I14" s="7">
        <f>'Plan studiów NMiI'!L35</f>
        <v>0</v>
      </c>
    </row>
    <row r="15" spans="1:11" x14ac:dyDescent="0.3">
      <c r="A15" s="113" t="s">
        <v>96</v>
      </c>
      <c r="B15" s="114"/>
      <c r="C15" s="7">
        <f>'Plan studiów NMiI'!D36</f>
        <v>0</v>
      </c>
      <c r="D15" s="7">
        <f>'Plan studiów NMiI'!E36</f>
        <v>0</v>
      </c>
      <c r="E15" s="7">
        <f>'Plan studiów NMiI'!H36</f>
        <v>0</v>
      </c>
      <c r="F15" s="7">
        <f>'Plan studiów NMiI'!I36</f>
        <v>0</v>
      </c>
      <c r="G15" s="7">
        <f>'Plan studiów NMiI'!J36</f>
        <v>0</v>
      </c>
      <c r="H15" s="7">
        <f>'Plan studiów NMiI'!K36</f>
        <v>0</v>
      </c>
      <c r="I15" s="7">
        <f>'Plan studiów NMiI'!L36</f>
        <v>0</v>
      </c>
    </row>
    <row r="16" spans="1:11" x14ac:dyDescent="0.3">
      <c r="A16" s="120" t="s">
        <v>98</v>
      </c>
      <c r="B16" s="121"/>
      <c r="C16" s="121"/>
      <c r="D16" s="121"/>
      <c r="E16" s="121"/>
      <c r="F16" s="121"/>
      <c r="G16" s="121"/>
      <c r="H16" s="121"/>
      <c r="I16" s="121"/>
    </row>
    <row r="17" spans="1:9" s="60" customFormat="1" x14ac:dyDescent="0.3">
      <c r="A17" s="120" t="s">
        <v>93</v>
      </c>
      <c r="B17" s="121"/>
      <c r="C17" s="6">
        <f>'Plan studiów NMiI'!D59</f>
        <v>90</v>
      </c>
      <c r="D17" s="6">
        <f>'Plan studiów NMiI'!E59</f>
        <v>34.5</v>
      </c>
      <c r="E17" s="6">
        <f>'Plan studiów NMiI'!H59</f>
        <v>1215</v>
      </c>
      <c r="F17" s="6">
        <f>'Plan studiów NMiI'!I59</f>
        <v>525</v>
      </c>
      <c r="G17" s="6">
        <f>'Plan studiów NMiI'!J59</f>
        <v>690</v>
      </c>
      <c r="H17" s="6">
        <f>'Plan studiów NMiI'!K59</f>
        <v>64</v>
      </c>
      <c r="I17" s="6">
        <f>'Plan studiów NMiI'!L59</f>
        <v>0</v>
      </c>
    </row>
    <row r="18" spans="1:9" x14ac:dyDescent="0.3">
      <c r="A18" s="113" t="s">
        <v>95</v>
      </c>
      <c r="B18" s="114"/>
      <c r="C18" s="7" t="str">
        <f>'Plan studiów NMiI'!D60</f>
        <v>x</v>
      </c>
      <c r="D18" s="7">
        <f>'Plan studiów NMiI'!E60</f>
        <v>34.5</v>
      </c>
      <c r="E18" s="8">
        <f>'Plan studiów NMiI'!H60</f>
        <v>471</v>
      </c>
      <c r="F18" s="8">
        <f>'Plan studiów NMiI'!I60</f>
        <v>0</v>
      </c>
      <c r="G18" s="8">
        <f>'Plan studiów NMiI'!J60</f>
        <v>471</v>
      </c>
      <c r="H18" s="8">
        <f>'Plan studiów NMiI'!K60</f>
        <v>24</v>
      </c>
      <c r="I18" s="7">
        <f>'Plan studiów NMiI'!L60</f>
        <v>0</v>
      </c>
    </row>
    <row r="19" spans="1:9" x14ac:dyDescent="0.3">
      <c r="A19" s="113" t="s">
        <v>96</v>
      </c>
      <c r="B19" s="114"/>
      <c r="C19" s="7">
        <f>'Plan studiów NMiI'!D61</f>
        <v>7.5</v>
      </c>
      <c r="D19" s="7">
        <f>'Plan studiów NMiI'!E61</f>
        <v>7.5</v>
      </c>
      <c r="E19" s="7">
        <f>'Plan studiów NMiI'!H61</f>
        <v>105</v>
      </c>
      <c r="F19" s="7">
        <f>'Plan studiów NMiI'!I61</f>
        <v>0</v>
      </c>
      <c r="G19" s="7">
        <f>'Plan studiów NMiI'!J61</f>
        <v>105</v>
      </c>
      <c r="H19" s="7">
        <f>'Plan studiów NMiI'!K61</f>
        <v>8</v>
      </c>
      <c r="I19" s="7">
        <f>'Plan studiów NMiI'!L61</f>
        <v>0</v>
      </c>
    </row>
    <row r="20" spans="1:9" x14ac:dyDescent="0.3">
      <c r="A20" s="120" t="s">
        <v>99</v>
      </c>
      <c r="B20" s="121"/>
      <c r="C20" s="121"/>
      <c r="D20" s="121"/>
      <c r="E20" s="121"/>
      <c r="F20" s="121"/>
      <c r="G20" s="121"/>
      <c r="H20" s="121"/>
      <c r="I20" s="121"/>
    </row>
    <row r="21" spans="1:9" s="60" customFormat="1" x14ac:dyDescent="0.3">
      <c r="A21" s="120" t="s">
        <v>93</v>
      </c>
      <c r="B21" s="121"/>
      <c r="C21" s="6">
        <f>'Plan studiów NMiI'!D77</f>
        <v>41.5</v>
      </c>
      <c r="D21" s="6">
        <f>'Plan studiów NMiI'!E77</f>
        <v>19</v>
      </c>
      <c r="E21" s="6">
        <f>'Plan studiów NMiI'!H77</f>
        <v>540</v>
      </c>
      <c r="F21" s="6">
        <f>'Plan studiów NMiI'!I77</f>
        <v>225</v>
      </c>
      <c r="G21" s="6">
        <f>'Plan studiów NMiI'!J77</f>
        <v>315</v>
      </c>
      <c r="H21" s="6">
        <f>'Plan studiów NMiI'!K77</f>
        <v>30</v>
      </c>
      <c r="I21" s="6">
        <f>'Plan studiów NMiI'!L77</f>
        <v>0</v>
      </c>
    </row>
    <row r="22" spans="1:9" x14ac:dyDescent="0.3">
      <c r="A22" s="113" t="s">
        <v>95</v>
      </c>
      <c r="B22" s="114"/>
      <c r="C22" s="7" t="str">
        <f>'Plan studiów NMiI'!D78</f>
        <v>x</v>
      </c>
      <c r="D22" s="7">
        <f>'Plan studiów NMiI'!E78</f>
        <v>19</v>
      </c>
      <c r="E22" s="8">
        <f>'Plan studiów NMiI'!H78</f>
        <v>250</v>
      </c>
      <c r="F22" s="8">
        <f>'Plan studiów NMiI'!I78</f>
        <v>0</v>
      </c>
      <c r="G22" s="8">
        <f>'Plan studiów NMiI'!J78</f>
        <v>250</v>
      </c>
      <c r="H22" s="8">
        <f>'Plan studiów NMiI'!K78</f>
        <v>15</v>
      </c>
      <c r="I22" s="7">
        <f>'Plan studiów NMiI'!L78</f>
        <v>0</v>
      </c>
    </row>
    <row r="23" spans="1:9" x14ac:dyDescent="0.3">
      <c r="A23" s="113" t="s">
        <v>96</v>
      </c>
      <c r="B23" s="114"/>
      <c r="C23" s="7">
        <f>'Plan studiów NMiI'!D79</f>
        <v>41.5</v>
      </c>
      <c r="D23" s="7">
        <f>'Plan studiów NMiI'!E79</f>
        <v>19</v>
      </c>
      <c r="E23" s="7">
        <f>'Plan studiów NMiI'!H79</f>
        <v>540</v>
      </c>
      <c r="F23" s="7">
        <f>'Plan studiów NMiI'!I79</f>
        <v>225</v>
      </c>
      <c r="G23" s="7">
        <f>'Plan studiów NMiI'!J79</f>
        <v>315</v>
      </c>
      <c r="H23" s="7">
        <f>'Plan studiów NMiI'!K79</f>
        <v>30</v>
      </c>
      <c r="I23" s="7">
        <f>'Plan studiów NMiI'!L79</f>
        <v>0</v>
      </c>
    </row>
    <row r="24" spans="1:9" x14ac:dyDescent="0.3">
      <c r="A24" s="111" t="s">
        <v>146</v>
      </c>
      <c r="B24" s="125"/>
      <c r="C24" s="125"/>
      <c r="D24" s="125"/>
      <c r="E24" s="125"/>
      <c r="F24" s="125"/>
      <c r="G24" s="125"/>
      <c r="H24" s="125"/>
      <c r="I24" s="125"/>
    </row>
    <row r="25" spans="1:9" s="60" customFormat="1" x14ac:dyDescent="0.3">
      <c r="A25" s="120" t="s">
        <v>93</v>
      </c>
      <c r="B25" s="121"/>
      <c r="C25" s="6">
        <f>'Plan studiów NMiI'!D85</f>
        <v>11</v>
      </c>
      <c r="D25" s="6">
        <f>'Plan studiów NMiI'!E85</f>
        <v>3</v>
      </c>
      <c r="E25" s="6">
        <f>'Plan studiów NMiI'!H85</f>
        <v>180</v>
      </c>
      <c r="F25" s="6">
        <f>'Plan studiów NMiI'!I85</f>
        <v>120</v>
      </c>
      <c r="G25" s="6">
        <f>'Plan studiów NMiI'!J85</f>
        <v>60</v>
      </c>
      <c r="H25" s="6">
        <f>'Plan studiów NMiI'!K85</f>
        <v>8</v>
      </c>
      <c r="I25" s="6">
        <f>'Plan studiów NMiI'!L85</f>
        <v>0</v>
      </c>
    </row>
    <row r="26" spans="1:9" x14ac:dyDescent="0.3">
      <c r="A26" s="113" t="s">
        <v>95</v>
      </c>
      <c r="B26" s="114"/>
      <c r="C26" s="7" t="str">
        <f>'Plan studiów NMiI'!D86</f>
        <v>x</v>
      </c>
      <c r="D26" s="7">
        <f>'Plan studiów NMiI'!E86</f>
        <v>3</v>
      </c>
      <c r="E26" s="8">
        <f>'Plan studiów NMiI'!H86</f>
        <v>48</v>
      </c>
      <c r="F26" s="8">
        <f>'Plan studiów NMiI'!I86</f>
        <v>0</v>
      </c>
      <c r="G26" s="8">
        <f>'Plan studiów NMiI'!J86</f>
        <v>48</v>
      </c>
      <c r="H26" s="8">
        <f>'Plan studiów NMiI'!K86</f>
        <v>4</v>
      </c>
      <c r="I26" s="7">
        <f>'Plan studiów NMiI'!L86</f>
        <v>0</v>
      </c>
    </row>
    <row r="27" spans="1:9" x14ac:dyDescent="0.3">
      <c r="A27" s="113" t="s">
        <v>96</v>
      </c>
      <c r="B27" s="114"/>
      <c r="C27" s="7">
        <f>'Plan studiów NMiI'!D87</f>
        <v>0</v>
      </c>
      <c r="D27" s="7">
        <f>'Plan studiów NMiI'!E87</f>
        <v>0</v>
      </c>
      <c r="E27" s="7">
        <f>'Plan studiów NMiI'!H87</f>
        <v>0</v>
      </c>
      <c r="F27" s="7">
        <f>'Plan studiów NMiI'!I87</f>
        <v>0</v>
      </c>
      <c r="G27" s="7">
        <f>'Plan studiów NMiI'!J87</f>
        <v>0</v>
      </c>
      <c r="H27" s="7">
        <f>'Plan studiów NMiI'!K87</f>
        <v>0</v>
      </c>
      <c r="I27" s="7">
        <f>'Plan studiów NMiI'!L87</f>
        <v>0</v>
      </c>
    </row>
    <row r="28" spans="1:9" x14ac:dyDescent="0.3">
      <c r="A28" s="111" t="s">
        <v>147</v>
      </c>
      <c r="B28" s="125"/>
      <c r="C28" s="125"/>
      <c r="D28" s="125"/>
      <c r="E28" s="125"/>
      <c r="F28" s="125"/>
      <c r="G28" s="125"/>
      <c r="H28" s="125"/>
      <c r="I28" s="125"/>
    </row>
    <row r="29" spans="1:9" s="60" customFormat="1" x14ac:dyDescent="0.3">
      <c r="A29" s="120" t="s">
        <v>93</v>
      </c>
      <c r="B29" s="121"/>
      <c r="C29" s="6">
        <f>'Plan studiów NMiI'!D91</f>
        <v>4.5</v>
      </c>
      <c r="D29" s="6">
        <f>'Plan studiów NMiI'!E91</f>
        <v>2.5</v>
      </c>
      <c r="E29" s="6">
        <f>'Plan studiów NMiI'!H91</f>
        <v>60</v>
      </c>
      <c r="F29" s="6">
        <f>'Plan studiów NMiI'!I91</f>
        <v>15</v>
      </c>
      <c r="G29" s="6">
        <f>'Plan studiów NMiI'!J91</f>
        <v>45</v>
      </c>
      <c r="H29" s="6">
        <f>'Plan studiów NMiI'!K91</f>
        <v>4</v>
      </c>
      <c r="I29" s="6">
        <f>'Plan studiów NMiI'!L91</f>
        <v>0</v>
      </c>
    </row>
    <row r="30" spans="1:9" x14ac:dyDescent="0.3">
      <c r="A30" s="113" t="s">
        <v>95</v>
      </c>
      <c r="B30" s="114"/>
      <c r="C30" s="7" t="str">
        <f>'Plan studiów NMiI'!D92</f>
        <v>x</v>
      </c>
      <c r="D30" s="7">
        <f>'Plan studiów NMiI'!E92</f>
        <v>2.5</v>
      </c>
      <c r="E30" s="8">
        <f>'Plan studiów NMiI'!H92</f>
        <v>32</v>
      </c>
      <c r="F30" s="8">
        <f>'Plan studiów NMiI'!I92</f>
        <v>0</v>
      </c>
      <c r="G30" s="8">
        <f>'Plan studiów NMiI'!J92</f>
        <v>32</v>
      </c>
      <c r="H30" s="8">
        <f>'Plan studiów NMiI'!K92</f>
        <v>3</v>
      </c>
      <c r="I30" s="7">
        <f>'Plan studiów NMiI'!L92</f>
        <v>0</v>
      </c>
    </row>
    <row r="31" spans="1:9" x14ac:dyDescent="0.3">
      <c r="A31" s="113" t="s">
        <v>96</v>
      </c>
      <c r="B31" s="114"/>
      <c r="C31" s="7">
        <f>'Plan studiów NMiI'!D93</f>
        <v>0</v>
      </c>
      <c r="D31" s="7">
        <f>'Plan studiów NMiI'!E93</f>
        <v>0</v>
      </c>
      <c r="E31" s="7">
        <f>'Plan studiów NMiI'!H93</f>
        <v>0</v>
      </c>
      <c r="F31" s="7">
        <f>'Plan studiów NMiI'!I93</f>
        <v>0</v>
      </c>
      <c r="G31" s="7">
        <f>'Plan studiów NMiI'!J93</f>
        <v>0</v>
      </c>
      <c r="H31" s="7">
        <f>'Plan studiów NMiI'!K93</f>
        <v>0</v>
      </c>
      <c r="I31" s="7">
        <f>'Plan studiów NMiI'!L93</f>
        <v>0</v>
      </c>
    </row>
    <row r="32" spans="1:9" x14ac:dyDescent="0.3">
      <c r="A32" s="111" t="s">
        <v>149</v>
      </c>
      <c r="B32" s="125"/>
      <c r="C32" s="125"/>
      <c r="D32" s="125"/>
      <c r="E32" s="125"/>
      <c r="F32" s="125"/>
      <c r="G32" s="125"/>
      <c r="H32" s="125"/>
      <c r="I32" s="125"/>
    </row>
    <row r="33" spans="1:9" s="60" customFormat="1" x14ac:dyDescent="0.3">
      <c r="A33" s="120" t="s">
        <v>93</v>
      </c>
      <c r="B33" s="121"/>
      <c r="C33" s="6">
        <f>'Plan studiów NMiI'!D97</f>
        <v>6</v>
      </c>
      <c r="D33" s="6">
        <f>'Plan studiów NMiI'!E97</f>
        <v>4</v>
      </c>
      <c r="E33" s="6">
        <f>'Plan studiów NMiI'!H97</f>
        <v>90</v>
      </c>
      <c r="F33" s="6">
        <f>'Plan studiów NMiI'!I97</f>
        <v>30</v>
      </c>
      <c r="G33" s="6">
        <f>'Plan studiów NMiI'!J97</f>
        <v>60</v>
      </c>
      <c r="H33" s="6">
        <f>'Plan studiów NMiI'!K97</f>
        <v>4</v>
      </c>
      <c r="I33" s="6">
        <f>'Plan studiów NMiI'!L97</f>
        <v>0</v>
      </c>
    </row>
    <row r="34" spans="1:9" x14ac:dyDescent="0.3">
      <c r="A34" s="113" t="s">
        <v>95</v>
      </c>
      <c r="B34" s="114"/>
      <c r="C34" s="7" t="str">
        <f>'Plan studiów NMiI'!D98</f>
        <v>x</v>
      </c>
      <c r="D34" s="7">
        <f>'Plan studiów NMiI'!E98</f>
        <v>4</v>
      </c>
      <c r="E34" s="8">
        <f>'Plan studiów NMiI'!H98</f>
        <v>60</v>
      </c>
      <c r="F34" s="8">
        <f>'Plan studiów NMiI'!I98</f>
        <v>0</v>
      </c>
      <c r="G34" s="8">
        <f>'Plan studiów NMiI'!J98</f>
        <v>60</v>
      </c>
      <c r="H34" s="8">
        <f>'Plan studiów NMiI'!K98</f>
        <v>2</v>
      </c>
      <c r="I34" s="7">
        <f>'Plan studiów NMiI'!L98</f>
        <v>0</v>
      </c>
    </row>
    <row r="35" spans="1:9" x14ac:dyDescent="0.3">
      <c r="A35" s="113" t="s">
        <v>96</v>
      </c>
      <c r="B35" s="114"/>
      <c r="C35" s="7">
        <f>'Plan studiów NMiI'!D99</f>
        <v>0</v>
      </c>
      <c r="D35" s="7">
        <f>'Plan studiów NMiI'!E99</f>
        <v>0</v>
      </c>
      <c r="E35" s="7">
        <f>'Plan studiów NMiI'!H99</f>
        <v>0</v>
      </c>
      <c r="F35" s="7">
        <f>'Plan studiów NMiI'!I99</f>
        <v>0</v>
      </c>
      <c r="G35" s="7">
        <f>'Plan studiów NMiI'!J99</f>
        <v>0</v>
      </c>
      <c r="H35" s="7">
        <f>'Plan studiów NMiI'!K99</f>
        <v>0</v>
      </c>
      <c r="I35" s="7">
        <f>'Plan studiów NMiI'!L99</f>
        <v>0</v>
      </c>
    </row>
    <row r="36" spans="1:9" x14ac:dyDescent="0.3">
      <c r="A36" s="111" t="s">
        <v>150</v>
      </c>
      <c r="B36" s="125"/>
      <c r="C36" s="125"/>
      <c r="D36" s="125"/>
      <c r="E36" s="125"/>
      <c r="F36" s="125"/>
      <c r="G36" s="125"/>
      <c r="H36" s="125"/>
      <c r="I36" s="125"/>
    </row>
    <row r="37" spans="1:9" s="60" customFormat="1" x14ac:dyDescent="0.3">
      <c r="A37" s="120" t="s">
        <v>93</v>
      </c>
      <c r="B37" s="121"/>
      <c r="C37" s="6">
        <f>'Plan studiów NMiI'!D102</f>
        <v>4.5</v>
      </c>
      <c r="D37" s="6">
        <f>'Plan studiów NMiI'!E102</f>
        <v>3</v>
      </c>
      <c r="E37" s="6">
        <f>'Plan studiów NMiI'!H102</f>
        <v>60</v>
      </c>
      <c r="F37" s="6">
        <f>'Plan studiów NMiI'!I102</f>
        <v>15</v>
      </c>
      <c r="G37" s="6">
        <f>'Plan studiów NMiI'!J102</f>
        <v>45</v>
      </c>
      <c r="H37" s="6">
        <f>'Plan studiów NMiI'!K102</f>
        <v>2</v>
      </c>
      <c r="I37" s="6">
        <f>'Plan studiów NMiI'!L102</f>
        <v>0</v>
      </c>
    </row>
    <row r="38" spans="1:9" x14ac:dyDescent="0.3">
      <c r="A38" s="113" t="s">
        <v>95</v>
      </c>
      <c r="B38" s="114"/>
      <c r="C38" s="7" t="str">
        <f>'Plan studiów NMiI'!D103</f>
        <v>x</v>
      </c>
      <c r="D38" s="7">
        <f>'Plan studiów NMiI'!E103</f>
        <v>3</v>
      </c>
      <c r="E38" s="8">
        <f>'Plan studiów NMiI'!H103</f>
        <v>40</v>
      </c>
      <c r="F38" s="8">
        <f>'Plan studiów NMiI'!I103</f>
        <v>0</v>
      </c>
      <c r="G38" s="8">
        <f>'Plan studiów NMiI'!J103</f>
        <v>40</v>
      </c>
      <c r="H38" s="8">
        <f>'Plan studiów NMiI'!K103</f>
        <v>1</v>
      </c>
      <c r="I38" s="7">
        <f>'Plan studiów NMiI'!L103</f>
        <v>0</v>
      </c>
    </row>
    <row r="39" spans="1:9" x14ac:dyDescent="0.3">
      <c r="A39" s="113" t="s">
        <v>96</v>
      </c>
      <c r="B39" s="114"/>
      <c r="C39" s="7">
        <f>'Plan studiów NMiI'!D104</f>
        <v>0</v>
      </c>
      <c r="D39" s="7">
        <f>'Plan studiów NMiI'!E104</f>
        <v>0</v>
      </c>
      <c r="E39" s="7">
        <f>'Plan studiów NMiI'!H104</f>
        <v>0</v>
      </c>
      <c r="F39" s="7">
        <f>'Plan studiów NMiI'!I104</f>
        <v>0</v>
      </c>
      <c r="G39" s="7">
        <f>'Plan studiów NMiI'!J104</f>
        <v>0</v>
      </c>
      <c r="H39" s="7">
        <f>'Plan studiów NMiI'!K104</f>
        <v>0</v>
      </c>
      <c r="I39" s="7">
        <f>'Plan studiów NMiI'!L104</f>
        <v>0</v>
      </c>
    </row>
    <row r="40" spans="1:9" x14ac:dyDescent="0.3">
      <c r="A40" s="120" t="s">
        <v>100</v>
      </c>
      <c r="B40" s="121"/>
      <c r="C40" s="121"/>
      <c r="D40" s="121"/>
      <c r="E40" s="121"/>
      <c r="F40" s="121"/>
      <c r="G40" s="121"/>
      <c r="H40" s="121"/>
      <c r="I40" s="121"/>
    </row>
    <row r="41" spans="1:9" x14ac:dyDescent="0.3">
      <c r="A41" s="111" t="s">
        <v>148</v>
      </c>
      <c r="B41" s="125"/>
      <c r="C41" s="125"/>
      <c r="D41" s="125"/>
      <c r="E41" s="125"/>
      <c r="F41" s="125"/>
      <c r="G41" s="125"/>
      <c r="H41" s="125"/>
      <c r="I41" s="125"/>
    </row>
    <row r="42" spans="1:9" s="60" customFormat="1" x14ac:dyDescent="0.3">
      <c r="A42" s="120" t="s">
        <v>93</v>
      </c>
      <c r="B42" s="121"/>
      <c r="C42" s="6">
        <f>'Plan studiów NMiI'!D108</f>
        <v>2</v>
      </c>
      <c r="D42" s="6">
        <f>'Plan studiów NMiI'!E108</f>
        <v>2</v>
      </c>
      <c r="E42" s="6">
        <f>'Plan studiów NMiI'!H108</f>
        <v>30</v>
      </c>
      <c r="F42" s="6">
        <f>'Plan studiów NMiI'!I108</f>
        <v>0</v>
      </c>
      <c r="G42" s="6">
        <f>'Plan studiów NMiI'!J108</f>
        <v>30</v>
      </c>
      <c r="H42" s="6">
        <f>'Plan studiów NMiI'!K108</f>
        <v>2</v>
      </c>
      <c r="I42" s="6">
        <f>'Plan studiów NMiI'!L108</f>
        <v>0</v>
      </c>
    </row>
    <row r="43" spans="1:9" x14ac:dyDescent="0.3">
      <c r="A43" s="113" t="s">
        <v>95</v>
      </c>
      <c r="B43" s="114"/>
      <c r="C43" s="7" t="str">
        <f>'Plan studiów NMiI'!D109</f>
        <v>x</v>
      </c>
      <c r="D43" s="7">
        <f>'Plan studiów NMiI'!E109</f>
        <v>2</v>
      </c>
      <c r="E43" s="7">
        <f>'Plan studiów NMiI'!H109</f>
        <v>30</v>
      </c>
      <c r="F43" s="7">
        <f>'Plan studiów NMiI'!I109</f>
        <v>0</v>
      </c>
      <c r="G43" s="7">
        <f>'Plan studiów NMiI'!J109</f>
        <v>30</v>
      </c>
      <c r="H43" s="7">
        <f>'Plan studiów NMiI'!K109</f>
        <v>2</v>
      </c>
      <c r="I43" s="7">
        <f>'Plan studiów NMiI'!L109</f>
        <v>0</v>
      </c>
    </row>
    <row r="44" spans="1:9" x14ac:dyDescent="0.3">
      <c r="A44" s="113" t="s">
        <v>96</v>
      </c>
      <c r="B44" s="114"/>
      <c r="C44" s="7">
        <f>'Plan studiów NMiI'!D110</f>
        <v>0</v>
      </c>
      <c r="D44" s="7">
        <f>'Plan studiów NMiI'!E110</f>
        <v>0</v>
      </c>
      <c r="E44" s="7">
        <f>'Plan studiów NMiI'!H110</f>
        <v>0</v>
      </c>
      <c r="F44" s="7">
        <f>'Plan studiów NMiI'!I110</f>
        <v>0</v>
      </c>
      <c r="G44" s="7">
        <f>'Plan studiów NMiI'!J110</f>
        <v>0</v>
      </c>
      <c r="H44" s="7">
        <f>'Plan studiów NMiI'!K110</f>
        <v>0</v>
      </c>
      <c r="I44" s="7">
        <f>'Plan studiów NMiI'!L110</f>
        <v>0</v>
      </c>
    </row>
    <row r="45" spans="1:9" x14ac:dyDescent="0.3">
      <c r="A45" s="82" t="s">
        <v>151</v>
      </c>
      <c r="B45" s="83"/>
      <c r="C45" s="83"/>
      <c r="D45" s="83"/>
      <c r="E45" s="83"/>
      <c r="F45" s="83"/>
      <c r="G45" s="83"/>
      <c r="H45" s="83"/>
      <c r="I45" s="83"/>
    </row>
    <row r="46" spans="1:9" s="60" customFormat="1" x14ac:dyDescent="0.3">
      <c r="A46" s="120" t="s">
        <v>93</v>
      </c>
      <c r="B46" s="121"/>
      <c r="C46" s="6">
        <f>'Plan studiów NMiI'!D114</f>
        <v>2.5</v>
      </c>
      <c r="D46" s="6">
        <f>'Plan studiów NMiI'!E114</f>
        <v>2.5</v>
      </c>
      <c r="E46" s="6">
        <f>'Plan studiów NMiI'!H114</f>
        <v>15</v>
      </c>
      <c r="F46" s="6">
        <f>'Plan studiów NMiI'!I114</f>
        <v>0</v>
      </c>
      <c r="G46" s="6">
        <f>'Plan studiów NMiI'!J114</f>
        <v>15</v>
      </c>
      <c r="H46" s="6">
        <f>'Plan studiów NMiI'!K114</f>
        <v>2</v>
      </c>
      <c r="I46" s="6">
        <f>'Plan studiów NMiI'!L114</f>
        <v>45</v>
      </c>
    </row>
    <row r="47" spans="1:9" x14ac:dyDescent="0.3">
      <c r="A47" s="113" t="s">
        <v>95</v>
      </c>
      <c r="B47" s="114"/>
      <c r="C47" s="7" t="str">
        <f>'Plan studiów NMiI'!D115</f>
        <v>x</v>
      </c>
      <c r="D47" s="7">
        <f>'Plan studiów NMiI'!E115</f>
        <v>2.5</v>
      </c>
      <c r="E47" s="7">
        <f>'Plan studiów NMiI'!H115</f>
        <v>15</v>
      </c>
      <c r="F47" s="7">
        <f>'Plan studiów NMiI'!I115</f>
        <v>0</v>
      </c>
      <c r="G47" s="7">
        <f>'Plan studiów NMiI'!J115</f>
        <v>15</v>
      </c>
      <c r="H47" s="7">
        <f>'Plan studiów NMiI'!K115</f>
        <v>2</v>
      </c>
      <c r="I47" s="7">
        <f>'Plan studiów NMiI'!L115</f>
        <v>45</v>
      </c>
    </row>
    <row r="48" spans="1:9" x14ac:dyDescent="0.3">
      <c r="A48" s="113" t="s">
        <v>96</v>
      </c>
      <c r="B48" s="114"/>
      <c r="C48" s="7">
        <f>'Plan studiów NMiI'!D116</f>
        <v>0</v>
      </c>
      <c r="D48" s="7">
        <f>'Plan studiów NMiI'!E116</f>
        <v>0</v>
      </c>
      <c r="E48" s="7">
        <f>'Plan studiów NMiI'!H116</f>
        <v>0</v>
      </c>
      <c r="F48" s="7">
        <f>'Plan studiów NMiI'!I116</f>
        <v>0</v>
      </c>
      <c r="G48" s="7">
        <f>'Plan studiów NMiI'!J116</f>
        <v>0</v>
      </c>
      <c r="H48" s="7">
        <f>'Plan studiów NMiI'!K116</f>
        <v>0</v>
      </c>
      <c r="I48" s="7">
        <f>'Plan studiów NMiI'!L116</f>
        <v>0</v>
      </c>
    </row>
    <row r="49" spans="1:9" x14ac:dyDescent="0.3">
      <c r="A49" s="82" t="s">
        <v>152</v>
      </c>
      <c r="B49" s="83"/>
      <c r="C49" s="83"/>
      <c r="D49" s="83"/>
      <c r="E49" s="83"/>
      <c r="F49" s="83"/>
      <c r="G49" s="83"/>
      <c r="H49" s="83"/>
      <c r="I49" s="83"/>
    </row>
    <row r="50" spans="1:9" x14ac:dyDescent="0.3">
      <c r="A50" s="120" t="s">
        <v>93</v>
      </c>
      <c r="B50" s="121"/>
      <c r="C50" s="6">
        <f>'Plan studiów NMiI'!D120</f>
        <v>2.5</v>
      </c>
      <c r="D50" s="6">
        <f>'Plan studiów NMiI'!E120</f>
        <v>2.5</v>
      </c>
      <c r="E50" s="6">
        <f>'Plan studiów NMiI'!H120</f>
        <v>15</v>
      </c>
      <c r="F50" s="6">
        <f>'Plan studiów NMiI'!I120</f>
        <v>0</v>
      </c>
      <c r="G50" s="6">
        <f>'Plan studiów NMiI'!J120</f>
        <v>15</v>
      </c>
      <c r="H50" s="6">
        <f>'Plan studiów NMiI'!K120</f>
        <v>2</v>
      </c>
      <c r="I50" s="6">
        <f>'Plan studiów NMiI'!L120</f>
        <v>45</v>
      </c>
    </row>
    <row r="51" spans="1:9" x14ac:dyDescent="0.3">
      <c r="A51" s="113" t="s">
        <v>95</v>
      </c>
      <c r="B51" s="114"/>
      <c r="C51" s="7" t="str">
        <f>'Plan studiów NMiI'!D121</f>
        <v>x</v>
      </c>
      <c r="D51" s="7">
        <f>'Plan studiów NMiI'!E121</f>
        <v>2.5</v>
      </c>
      <c r="E51" s="7">
        <f>'Plan studiów NMiI'!H121</f>
        <v>15</v>
      </c>
      <c r="F51" s="7">
        <f>'Plan studiów NMiI'!I121</f>
        <v>0</v>
      </c>
      <c r="G51" s="7">
        <f>'Plan studiów NMiI'!J121</f>
        <v>15</v>
      </c>
      <c r="H51" s="7">
        <f>'Plan studiów NMiI'!K121</f>
        <v>2</v>
      </c>
      <c r="I51" s="7">
        <f>'Plan studiów NMiI'!L121</f>
        <v>45</v>
      </c>
    </row>
    <row r="52" spans="1:9" x14ac:dyDescent="0.3">
      <c r="A52" s="113" t="s">
        <v>96</v>
      </c>
      <c r="B52" s="114"/>
      <c r="C52" s="7">
        <f>'Plan studiów NMiI'!D122</f>
        <v>0</v>
      </c>
      <c r="D52" s="7">
        <f>'Plan studiów NMiI'!E122</f>
        <v>0</v>
      </c>
      <c r="E52" s="7">
        <f>'Plan studiów NMiI'!H122</f>
        <v>0</v>
      </c>
      <c r="F52" s="7">
        <f>'Plan studiów NMiI'!I122</f>
        <v>0</v>
      </c>
      <c r="G52" s="7">
        <f>'Plan studiów NMiI'!J122</f>
        <v>0</v>
      </c>
      <c r="H52" s="7">
        <f>'Plan studiów NMiI'!K122</f>
        <v>0</v>
      </c>
      <c r="I52" s="7">
        <f>'Plan studiów NMiI'!L122</f>
        <v>0</v>
      </c>
    </row>
    <row r="53" spans="1:9" x14ac:dyDescent="0.3">
      <c r="A53" s="120" t="s">
        <v>101</v>
      </c>
      <c r="B53" s="121"/>
      <c r="C53" s="121"/>
      <c r="D53" s="121"/>
      <c r="E53" s="121"/>
      <c r="F53" s="121"/>
      <c r="G53" s="121"/>
      <c r="H53" s="121"/>
      <c r="I53" s="121"/>
    </row>
    <row r="54" spans="1:9" s="60" customFormat="1" x14ac:dyDescent="0.3">
      <c r="A54" s="120" t="s">
        <v>93</v>
      </c>
      <c r="B54" s="121"/>
      <c r="C54" s="6">
        <f>'Plan studiów NMiI'!D128</f>
        <v>1.5</v>
      </c>
      <c r="D54" s="6">
        <f>'Plan studiów NMiI'!E128</f>
        <v>0</v>
      </c>
      <c r="E54" s="6">
        <f>'Plan studiów NMiI'!H128</f>
        <v>12</v>
      </c>
      <c r="F54" s="6">
        <f>'Plan studiów NMiI'!I128</f>
        <v>12</v>
      </c>
      <c r="G54" s="6">
        <f>'Plan studiów NMiI'!J128</f>
        <v>0</v>
      </c>
      <c r="H54" s="6">
        <f>'Plan studiów NMiI'!K128</f>
        <v>0</v>
      </c>
      <c r="I54" s="6">
        <f>'Plan studiów NMiI'!L128</f>
        <v>0</v>
      </c>
    </row>
    <row r="55" spans="1:9" x14ac:dyDescent="0.3">
      <c r="A55" s="113" t="s">
        <v>95</v>
      </c>
      <c r="B55" s="114"/>
      <c r="C55" s="7" t="str">
        <f>'Plan studiów NMiI'!D129</f>
        <v>x</v>
      </c>
      <c r="D55" s="7">
        <f>'Plan studiów NMiI'!E129</f>
        <v>0</v>
      </c>
      <c r="E55" s="7">
        <f>'Plan studiów NMiI'!H129</f>
        <v>0</v>
      </c>
      <c r="F55" s="7">
        <f>'Plan studiów NMiI'!I129</f>
        <v>0</v>
      </c>
      <c r="G55" s="7">
        <f>'Plan studiów NMiI'!J129</f>
        <v>0</v>
      </c>
      <c r="H55" s="7">
        <f>'Plan studiów NMiI'!K129</f>
        <v>0</v>
      </c>
      <c r="I55" s="7">
        <f>'Plan studiów NMiI'!L129</f>
        <v>0</v>
      </c>
    </row>
    <row r="56" spans="1:9" x14ac:dyDescent="0.3">
      <c r="A56" s="113" t="s">
        <v>96</v>
      </c>
      <c r="B56" s="114"/>
      <c r="C56" s="7">
        <f>'Plan studiów NMiI'!D130</f>
        <v>0</v>
      </c>
      <c r="D56" s="7">
        <f>'Plan studiów NMiI'!E130</f>
        <v>0</v>
      </c>
      <c r="E56" s="7">
        <f>'Plan studiów NMiI'!H130</f>
        <v>0</v>
      </c>
      <c r="F56" s="7">
        <f>'Plan studiów NMiI'!I130</f>
        <v>0</v>
      </c>
      <c r="G56" s="7">
        <f>'Plan studiów NMiI'!J130</f>
        <v>0</v>
      </c>
      <c r="H56" s="7">
        <f>'Plan studiów NMiI'!K130</f>
        <v>0</v>
      </c>
      <c r="I56" s="7">
        <f>'Plan studiów NMiI'!L130</f>
        <v>0</v>
      </c>
    </row>
    <row r="60" spans="1:9" x14ac:dyDescent="0.3">
      <c r="A60" s="110" t="s">
        <v>81</v>
      </c>
      <c r="B60" s="109" t="s">
        <v>107</v>
      </c>
      <c r="C60" s="110" t="s">
        <v>108</v>
      </c>
      <c r="D60" s="110"/>
    </row>
    <row r="61" spans="1:9" x14ac:dyDescent="0.3">
      <c r="A61" s="110"/>
      <c r="B61" s="109"/>
      <c r="C61" s="6" t="s">
        <v>109</v>
      </c>
      <c r="D61" s="6" t="s">
        <v>110</v>
      </c>
    </row>
    <row r="62" spans="1:9" x14ac:dyDescent="0.3">
      <c r="A62" s="108" t="s">
        <v>111</v>
      </c>
      <c r="B62" s="108"/>
      <c r="C62" s="6">
        <v>180</v>
      </c>
      <c r="D62" s="61">
        <v>100</v>
      </c>
    </row>
    <row r="63" spans="1:9" ht="28.8" x14ac:dyDescent="0.3">
      <c r="A63" s="7">
        <v>1</v>
      </c>
      <c r="B63" s="9" t="s">
        <v>112</v>
      </c>
      <c r="C63" s="10">
        <v>103.14</v>
      </c>
      <c r="D63" s="10">
        <f>C63/C$62*100</f>
        <v>57.3</v>
      </c>
    </row>
    <row r="64" spans="1:9" x14ac:dyDescent="0.3">
      <c r="A64" s="7">
        <v>2</v>
      </c>
      <c r="B64" s="11" t="s">
        <v>113</v>
      </c>
      <c r="C64" s="10">
        <f>C13</f>
        <v>4</v>
      </c>
      <c r="D64" s="10">
        <f t="shared" ref="D64:D73" si="1">C64/C$62*100</f>
        <v>2.2222222222222223</v>
      </c>
    </row>
    <row r="65" spans="1:4" ht="28.8" x14ac:dyDescent="0.3">
      <c r="A65" s="7">
        <v>3</v>
      </c>
      <c r="B65" s="9" t="s">
        <v>114</v>
      </c>
      <c r="C65" s="10">
        <f>D6</f>
        <v>76</v>
      </c>
      <c r="D65" s="10">
        <f t="shared" si="1"/>
        <v>42.222222222222221</v>
      </c>
    </row>
    <row r="66" spans="1:4" x14ac:dyDescent="0.3">
      <c r="A66" s="7">
        <v>4</v>
      </c>
      <c r="B66" s="11" t="s">
        <v>115</v>
      </c>
      <c r="C66" s="10">
        <f>'Plan studiów NMiI'!D28+'Plan studiów NMiI'!D128</f>
        <v>11.5</v>
      </c>
      <c r="D66" s="10">
        <f t="shared" si="1"/>
        <v>6.3888888888888884</v>
      </c>
    </row>
    <row r="67" spans="1:4" x14ac:dyDescent="0.3">
      <c r="A67" s="7">
        <v>5</v>
      </c>
      <c r="B67" s="11" t="s">
        <v>116</v>
      </c>
      <c r="C67" s="10">
        <f>C11+C15+C19+C23+C27+C31+C35+C39+C44+C48+C52+C56</f>
        <v>57</v>
      </c>
      <c r="D67" s="10">
        <f t="shared" si="1"/>
        <v>31.666666666666664</v>
      </c>
    </row>
    <row r="68" spans="1:4" x14ac:dyDescent="0.3">
      <c r="A68" s="7">
        <v>6</v>
      </c>
      <c r="B68" s="11" t="s">
        <v>117</v>
      </c>
      <c r="C68" s="10">
        <f>C42+C46+C50</f>
        <v>7</v>
      </c>
      <c r="D68" s="10">
        <f t="shared" si="1"/>
        <v>3.8888888888888888</v>
      </c>
    </row>
    <row r="69" spans="1:4" x14ac:dyDescent="0.3">
      <c r="A69" s="7">
        <v>7</v>
      </c>
      <c r="B69" s="11" t="s">
        <v>118</v>
      </c>
      <c r="C69" s="12" t="s">
        <v>122</v>
      </c>
      <c r="D69" s="12" t="s">
        <v>122</v>
      </c>
    </row>
    <row r="70" spans="1:4" x14ac:dyDescent="0.3">
      <c r="A70" s="7">
        <v>8</v>
      </c>
      <c r="B70" s="11" t="s">
        <v>119</v>
      </c>
      <c r="C70" s="10">
        <f>'Plan studiów NMiI'!D22+'Plan studiów NMiI'!D23+'Plan studiów NMiI'!D25+'Plan studiów NMiI'!D27</f>
        <v>8</v>
      </c>
      <c r="D70" s="10">
        <f t="shared" si="1"/>
        <v>4.4444444444444446</v>
      </c>
    </row>
    <row r="71" spans="1:4" ht="28.8" x14ac:dyDescent="0.3">
      <c r="A71" s="7">
        <v>9</v>
      </c>
      <c r="B71" s="9" t="s">
        <v>120</v>
      </c>
      <c r="C71" s="10">
        <f>'Plan studiów NMiI'!D33+'Plan studiów NMiI'!D85+'Plan studiów NMiI'!D91+'Plan studiów NMiI'!D72+'Plan studiów NMiI'!D128</f>
        <v>20.5</v>
      </c>
      <c r="D71" s="10">
        <f t="shared" si="1"/>
        <v>11.388888888888889</v>
      </c>
    </row>
    <row r="72" spans="1:4" ht="28.8" x14ac:dyDescent="0.3">
      <c r="A72" s="7">
        <v>10</v>
      </c>
      <c r="B72" s="9" t="s">
        <v>121</v>
      </c>
      <c r="C72" s="12" t="s">
        <v>122</v>
      </c>
      <c r="D72" s="12" t="s">
        <v>122</v>
      </c>
    </row>
    <row r="73" spans="1:4" ht="43.2" x14ac:dyDescent="0.3">
      <c r="A73" s="7">
        <v>11</v>
      </c>
      <c r="B73" s="9" t="s">
        <v>123</v>
      </c>
      <c r="C73" s="10">
        <v>136.5</v>
      </c>
      <c r="D73" s="10">
        <f t="shared" si="1"/>
        <v>75.833333333333329</v>
      </c>
    </row>
    <row r="75" spans="1:4" ht="28.8" x14ac:dyDescent="0.3">
      <c r="A75" s="6" t="s">
        <v>81</v>
      </c>
      <c r="B75" s="13" t="s">
        <v>124</v>
      </c>
      <c r="C75" s="6" t="s">
        <v>110</v>
      </c>
    </row>
    <row r="76" spans="1:4" x14ac:dyDescent="0.3">
      <c r="A76" s="7">
        <v>1</v>
      </c>
      <c r="B76" s="9" t="s">
        <v>125</v>
      </c>
      <c r="C76" s="7">
        <v>80</v>
      </c>
    </row>
    <row r="77" spans="1:4" x14ac:dyDescent="0.3">
      <c r="A77" s="7">
        <v>2</v>
      </c>
      <c r="B77" s="9" t="s">
        <v>127</v>
      </c>
      <c r="C77" s="7">
        <v>20</v>
      </c>
    </row>
    <row r="78" spans="1:4" x14ac:dyDescent="0.3">
      <c r="A78" s="111" t="s">
        <v>126</v>
      </c>
      <c r="B78" s="112"/>
      <c r="C78" s="6">
        <f>C76+C77</f>
        <v>100</v>
      </c>
    </row>
  </sheetData>
  <mergeCells count="63">
    <mergeCell ref="A47:B47"/>
    <mergeCell ref="A48:B48"/>
    <mergeCell ref="A45:I45"/>
    <mergeCell ref="A41:I41"/>
    <mergeCell ref="A37:B37"/>
    <mergeCell ref="A38:B38"/>
    <mergeCell ref="A39:B39"/>
    <mergeCell ref="A36:I36"/>
    <mergeCell ref="A46:B46"/>
    <mergeCell ref="A31:B31"/>
    <mergeCell ref="A32:I32"/>
    <mergeCell ref="A33:B33"/>
    <mergeCell ref="A34:B34"/>
    <mergeCell ref="A35:B35"/>
    <mergeCell ref="A27:B27"/>
    <mergeCell ref="A23:B23"/>
    <mergeCell ref="A28:I28"/>
    <mergeCell ref="A29:B29"/>
    <mergeCell ref="A30:B30"/>
    <mergeCell ref="A12:I12"/>
    <mergeCell ref="A13:B13"/>
    <mergeCell ref="A14:B14"/>
    <mergeCell ref="A15:B15"/>
    <mergeCell ref="A16:I16"/>
    <mergeCell ref="A17:B17"/>
    <mergeCell ref="A18:B18"/>
    <mergeCell ref="A19:B19"/>
    <mergeCell ref="A20:I20"/>
    <mergeCell ref="A21:B21"/>
    <mergeCell ref="A22:B22"/>
    <mergeCell ref="A55:B55"/>
    <mergeCell ref="A56:B56"/>
    <mergeCell ref="A40:I40"/>
    <mergeCell ref="A42:B42"/>
    <mergeCell ref="A43:B43"/>
    <mergeCell ref="A44:B44"/>
    <mergeCell ref="A53:I53"/>
    <mergeCell ref="A54:B54"/>
    <mergeCell ref="A50:B50"/>
    <mergeCell ref="A51:B51"/>
    <mergeCell ref="A52:B52"/>
    <mergeCell ref="A49:I49"/>
    <mergeCell ref="A24:I24"/>
    <mergeCell ref="A25:B25"/>
    <mergeCell ref="A26:B26"/>
    <mergeCell ref="A11:B11"/>
    <mergeCell ref="A1:I1"/>
    <mergeCell ref="A4:A5"/>
    <mergeCell ref="B4:B5"/>
    <mergeCell ref="C4:C5"/>
    <mergeCell ref="D4:D5"/>
    <mergeCell ref="A6:B6"/>
    <mergeCell ref="A7:I7"/>
    <mergeCell ref="A8:I8"/>
    <mergeCell ref="A9:B9"/>
    <mergeCell ref="A10:B10"/>
    <mergeCell ref="E4:H4"/>
    <mergeCell ref="I4:I5"/>
    <mergeCell ref="A62:B62"/>
    <mergeCell ref="B60:B61"/>
    <mergeCell ref="A60:A61"/>
    <mergeCell ref="C60:D60"/>
    <mergeCell ref="A78:B7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L208"/>
  <sheetViews>
    <sheetView zoomScaleNormal="100" workbookViewId="0">
      <selection activeCell="I12" sqref="I12"/>
    </sheetView>
  </sheetViews>
  <sheetFormatPr defaultRowHeight="14.4" x14ac:dyDescent="0.3"/>
  <cols>
    <col min="1" max="1" width="5.77734375" style="19" customWidth="1"/>
    <col min="2" max="2" width="40.77734375" style="19" customWidth="1"/>
    <col min="3" max="12" width="7.77734375" style="19" customWidth="1"/>
    <col min="13" max="16384" width="8.88671875" style="19"/>
  </cols>
  <sheetData>
    <row r="1" spans="1:12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3">
      <c r="E3" s="16"/>
      <c r="J3" s="16"/>
      <c r="K3" s="16"/>
    </row>
    <row r="4" spans="1:12" x14ac:dyDescent="0.3">
      <c r="E4" s="16"/>
      <c r="J4" s="16"/>
      <c r="K4" s="16"/>
    </row>
    <row r="5" spans="1:12" x14ac:dyDescent="0.3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2" x14ac:dyDescent="0.3">
      <c r="A6" s="94" t="s">
        <v>183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3">
      <c r="A7" s="94" t="s">
        <v>184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x14ac:dyDescent="0.3">
      <c r="E8" s="16"/>
      <c r="J8" s="16"/>
      <c r="K8" s="16"/>
    </row>
    <row r="9" spans="1:12" x14ac:dyDescent="0.3">
      <c r="A9" s="18" t="s">
        <v>176</v>
      </c>
      <c r="E9" s="16"/>
      <c r="J9" s="16"/>
      <c r="K9" s="16"/>
    </row>
    <row r="10" spans="1:12" x14ac:dyDescent="0.3">
      <c r="A10" s="18" t="s">
        <v>177</v>
      </c>
      <c r="E10" s="16"/>
      <c r="J10" s="16"/>
      <c r="K10" s="16"/>
    </row>
    <row r="11" spans="1:12" x14ac:dyDescent="0.3">
      <c r="A11" s="18" t="s">
        <v>178</v>
      </c>
      <c r="E11" s="16"/>
      <c r="J11" s="16"/>
      <c r="K11" s="16"/>
    </row>
    <row r="12" spans="1:12" x14ac:dyDescent="0.3">
      <c r="A12" s="18" t="s">
        <v>179</v>
      </c>
      <c r="E12" s="16"/>
      <c r="J12" s="16"/>
      <c r="K12" s="16"/>
    </row>
    <row r="13" spans="1:12" x14ac:dyDescent="0.3">
      <c r="A13" s="18" t="s">
        <v>180</v>
      </c>
      <c r="E13" s="16"/>
      <c r="J13" s="16"/>
      <c r="K13" s="16"/>
    </row>
    <row r="14" spans="1:12" x14ac:dyDescent="0.3">
      <c r="A14" s="18" t="s">
        <v>181</v>
      </c>
      <c r="E14" s="16"/>
      <c r="J14" s="16"/>
      <c r="K14" s="16"/>
    </row>
    <row r="16" spans="1:12" x14ac:dyDescent="0.3">
      <c r="A16" s="18" t="s">
        <v>1</v>
      </c>
    </row>
    <row r="17" spans="1:12" ht="72" customHeight="1" x14ac:dyDescent="0.3">
      <c r="A17" s="84" t="s">
        <v>81</v>
      </c>
      <c r="B17" s="84" t="s">
        <v>82</v>
      </c>
      <c r="C17" s="78" t="s">
        <v>83</v>
      </c>
      <c r="D17" s="78" t="s">
        <v>84</v>
      </c>
      <c r="E17" s="80" t="s">
        <v>85</v>
      </c>
      <c r="F17" s="78" t="s">
        <v>86</v>
      </c>
      <c r="G17" s="80" t="s">
        <v>87</v>
      </c>
      <c r="H17" s="86" t="s">
        <v>88</v>
      </c>
      <c r="I17" s="87"/>
      <c r="J17" s="87"/>
      <c r="K17" s="88"/>
      <c r="L17" s="78" t="s">
        <v>168</v>
      </c>
    </row>
    <row r="18" spans="1:12" ht="72" customHeight="1" x14ac:dyDescent="0.3">
      <c r="A18" s="85"/>
      <c r="B18" s="85"/>
      <c r="C18" s="79"/>
      <c r="D18" s="79"/>
      <c r="E18" s="81"/>
      <c r="F18" s="79"/>
      <c r="G18" s="81"/>
      <c r="H18" s="22" t="s">
        <v>2</v>
      </c>
      <c r="I18" s="23" t="s">
        <v>3</v>
      </c>
      <c r="J18" s="23" t="s">
        <v>4</v>
      </c>
      <c r="K18" s="23" t="s">
        <v>128</v>
      </c>
      <c r="L18" s="79"/>
    </row>
    <row r="19" spans="1:12" x14ac:dyDescent="0.3">
      <c r="A19" s="71" t="s">
        <v>89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x14ac:dyDescent="0.3">
      <c r="A20" s="71" t="s">
        <v>90</v>
      </c>
      <c r="B20" s="72"/>
      <c r="C20" s="72"/>
      <c r="D20" s="72"/>
      <c r="E20" s="72"/>
      <c r="F20" s="72"/>
      <c r="G20" s="72"/>
      <c r="H20" s="77"/>
      <c r="I20" s="77"/>
      <c r="J20" s="77"/>
      <c r="K20" s="77"/>
      <c r="L20" s="77"/>
    </row>
    <row r="21" spans="1:12" ht="28.8" x14ac:dyDescent="0.3">
      <c r="A21" s="27">
        <v>1</v>
      </c>
      <c r="B21" s="32" t="s">
        <v>129</v>
      </c>
      <c r="C21" s="31">
        <v>1</v>
      </c>
      <c r="D21" s="31">
        <v>2</v>
      </c>
      <c r="E21" s="27">
        <v>0</v>
      </c>
      <c r="F21" s="31" t="s">
        <v>131</v>
      </c>
      <c r="G21" s="27" t="s">
        <v>91</v>
      </c>
      <c r="H21" s="27">
        <f t="shared" ref="H21:H22" si="0">I21+J21</f>
        <v>30</v>
      </c>
      <c r="I21" s="31">
        <v>30</v>
      </c>
      <c r="J21" s="31">
        <v>0</v>
      </c>
      <c r="K21" s="31">
        <v>1</v>
      </c>
      <c r="L21" s="27">
        <v>0</v>
      </c>
    </row>
    <row r="22" spans="1:12" x14ac:dyDescent="0.3">
      <c r="A22" s="27">
        <v>2</v>
      </c>
      <c r="B22" s="47" t="s">
        <v>7</v>
      </c>
      <c r="C22" s="31">
        <v>1</v>
      </c>
      <c r="D22" s="31">
        <v>2</v>
      </c>
      <c r="E22" s="27">
        <v>2</v>
      </c>
      <c r="F22" s="31" t="s">
        <v>131</v>
      </c>
      <c r="G22" s="27" t="s">
        <v>92</v>
      </c>
      <c r="H22" s="27">
        <f t="shared" si="0"/>
        <v>30</v>
      </c>
      <c r="I22" s="31">
        <v>0</v>
      </c>
      <c r="J22" s="31">
        <v>30</v>
      </c>
      <c r="K22" s="31">
        <v>1</v>
      </c>
      <c r="L22" s="27">
        <v>0</v>
      </c>
    </row>
    <row r="23" spans="1:12" x14ac:dyDescent="0.3">
      <c r="A23" s="89" t="s">
        <v>93</v>
      </c>
      <c r="B23" s="90"/>
      <c r="C23" s="91"/>
      <c r="D23" s="33">
        <f>SUM(D21:D22)</f>
        <v>4</v>
      </c>
      <c r="E23" s="33">
        <f>SUM(E21:E22)</f>
        <v>2</v>
      </c>
      <c r="F23" s="33" t="s">
        <v>94</v>
      </c>
      <c r="G23" s="33" t="s">
        <v>94</v>
      </c>
      <c r="H23" s="33">
        <f>SUM(I23:J23)</f>
        <v>60</v>
      </c>
      <c r="I23" s="33">
        <f t="shared" ref="I23:L23" si="1">SUM(I21:I22)</f>
        <v>30</v>
      </c>
      <c r="J23" s="33">
        <f t="shared" si="1"/>
        <v>30</v>
      </c>
      <c r="K23" s="33">
        <f t="shared" si="1"/>
        <v>2</v>
      </c>
      <c r="L23" s="33">
        <f t="shared" si="1"/>
        <v>0</v>
      </c>
    </row>
    <row r="24" spans="1:12" x14ac:dyDescent="0.3">
      <c r="A24" s="74" t="s">
        <v>95</v>
      </c>
      <c r="B24" s="75"/>
      <c r="C24" s="76"/>
      <c r="D24" s="16" t="s">
        <v>94</v>
      </c>
      <c r="E24" s="27">
        <f>E23</f>
        <v>2</v>
      </c>
      <c r="F24" s="27" t="s">
        <v>94</v>
      </c>
      <c r="G24" s="27" t="s">
        <v>94</v>
      </c>
      <c r="H24" s="34">
        <f t="shared" ref="H24:H25" si="2">SUM(I24:J24)</f>
        <v>30</v>
      </c>
      <c r="I24" s="27">
        <v>0</v>
      </c>
      <c r="J24" s="34" cm="1">
        <f t="array" ref="J24">SUMPRODUCT(ROUND(IF(IF(J21:J22&gt;0,E21:E22/(J21:J22/H21:H22*D21:D22),0)*J21:J22&gt;J21:J22,J21:J22,IF(J21:J22&gt;0,E21:E22/(J21:J22/H21:H22*D21:D22),0)*J21:J22),0))</f>
        <v>30</v>
      </c>
      <c r="K24" s="34" cm="1">
        <f t="array" ref="K24">SUMPRODUCT(ROUND(IF(K21:K22&gt;0,E21:E22/D21:D22,0)*K21:K22,0))</f>
        <v>1</v>
      </c>
      <c r="L24" s="27">
        <f t="shared" ref="L24" si="3">SUMIF($E21:$E22,"&gt;0",L21:L22)</f>
        <v>0</v>
      </c>
    </row>
    <row r="25" spans="1:12" x14ac:dyDescent="0.3">
      <c r="A25" s="74" t="s">
        <v>96</v>
      </c>
      <c r="B25" s="75"/>
      <c r="C25" s="76"/>
      <c r="D25" s="27">
        <f>SUMIF(G21:G22,"f",D21:D22)</f>
        <v>2</v>
      </c>
      <c r="E25" s="27">
        <f>SUMIF(G21:G22,"f",E21:E22)</f>
        <v>0</v>
      </c>
      <c r="F25" s="27" t="s">
        <v>94</v>
      </c>
      <c r="G25" s="27" t="s">
        <v>94</v>
      </c>
      <c r="H25" s="27">
        <f t="shared" si="2"/>
        <v>30</v>
      </c>
      <c r="I25" s="27">
        <f t="shared" ref="I25:J25" si="4">SUMIF($G21:$G22,"f",I21:I22)</f>
        <v>30</v>
      </c>
      <c r="J25" s="27">
        <f t="shared" si="4"/>
        <v>0</v>
      </c>
      <c r="K25" s="27">
        <f>SUMIF($G21:$G22,"f",K21:K22)</f>
        <v>1</v>
      </c>
      <c r="L25" s="27">
        <f t="shared" ref="L25" si="5">SUMIF($G21:$G22,"f",L21:L22)</f>
        <v>0</v>
      </c>
    </row>
    <row r="26" spans="1:12" x14ac:dyDescent="0.3">
      <c r="A26" s="71" t="s">
        <v>97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x14ac:dyDescent="0.3">
      <c r="A27" s="27">
        <v>1</v>
      </c>
      <c r="B27" s="38" t="s">
        <v>8</v>
      </c>
      <c r="C27" s="27">
        <v>1</v>
      </c>
      <c r="D27" s="27">
        <v>3</v>
      </c>
      <c r="E27" s="27">
        <v>1</v>
      </c>
      <c r="F27" s="31" t="s">
        <v>131</v>
      </c>
      <c r="G27" s="27" t="s">
        <v>92</v>
      </c>
      <c r="H27" s="27">
        <f>I27+J27</f>
        <v>45</v>
      </c>
      <c r="I27" s="27">
        <v>0</v>
      </c>
      <c r="J27" s="27">
        <v>45</v>
      </c>
      <c r="K27" s="27">
        <v>2</v>
      </c>
      <c r="L27" s="27">
        <v>0</v>
      </c>
    </row>
    <row r="28" spans="1:12" x14ac:dyDescent="0.3">
      <c r="A28" s="27">
        <v>2</v>
      </c>
      <c r="B28" s="38" t="s">
        <v>9</v>
      </c>
      <c r="C28" s="27">
        <v>1</v>
      </c>
      <c r="D28" s="27">
        <v>1</v>
      </c>
      <c r="E28" s="27">
        <v>0</v>
      </c>
      <c r="F28" s="31" t="s">
        <v>131</v>
      </c>
      <c r="G28" s="27" t="s">
        <v>92</v>
      </c>
      <c r="H28" s="27">
        <f>I28+J28</f>
        <v>15</v>
      </c>
      <c r="I28" s="27">
        <v>15</v>
      </c>
      <c r="J28" s="27">
        <v>0</v>
      </c>
      <c r="K28" s="27">
        <v>2</v>
      </c>
      <c r="L28" s="27">
        <v>0</v>
      </c>
    </row>
    <row r="29" spans="1:12" x14ac:dyDescent="0.3">
      <c r="A29" s="89" t="s">
        <v>93</v>
      </c>
      <c r="B29" s="90"/>
      <c r="C29" s="91"/>
      <c r="D29" s="33">
        <f>SUM(D27:D28)</f>
        <v>4</v>
      </c>
      <c r="E29" s="33">
        <f>SUM(E27:E28)</f>
        <v>1</v>
      </c>
      <c r="F29" s="33" t="s">
        <v>94</v>
      </c>
      <c r="G29" s="33" t="s">
        <v>94</v>
      </c>
      <c r="H29" s="33">
        <f>SUM(I29:J29)</f>
        <v>60</v>
      </c>
      <c r="I29" s="33">
        <f t="shared" ref="I29:L29" si="6">SUM(I27:I28)</f>
        <v>15</v>
      </c>
      <c r="J29" s="33">
        <f t="shared" si="6"/>
        <v>45</v>
      </c>
      <c r="K29" s="33">
        <f t="shared" si="6"/>
        <v>4</v>
      </c>
      <c r="L29" s="33">
        <f t="shared" si="6"/>
        <v>0</v>
      </c>
    </row>
    <row r="30" spans="1:12" x14ac:dyDescent="0.3">
      <c r="A30" s="74" t="s">
        <v>95</v>
      </c>
      <c r="B30" s="75"/>
      <c r="C30" s="76"/>
      <c r="D30" s="16" t="s">
        <v>94</v>
      </c>
      <c r="E30" s="27">
        <f>E29</f>
        <v>1</v>
      </c>
      <c r="F30" s="27" t="s">
        <v>94</v>
      </c>
      <c r="G30" s="27" t="s">
        <v>94</v>
      </c>
      <c r="H30" s="34">
        <f t="shared" ref="H30:H31" si="7">SUM(I30:J30)</f>
        <v>15</v>
      </c>
      <c r="I30" s="27">
        <v>0</v>
      </c>
      <c r="J30" s="34" cm="1">
        <f t="array" ref="J30">SUMPRODUCT(ROUND(IF(IF(J27:J28&gt;0,E27:E28/(J27:J28/H27:H28*D27:D28),0)*J27:J28&gt;J27:J28,J27:J28,IF(J27:J28&gt;0,E27:E28/(J27:J28/H27:H28*D27:D28),0)*J27:J28),0))</f>
        <v>15</v>
      </c>
      <c r="K30" s="34" cm="1">
        <f t="array" ref="K30">SUMPRODUCT(ROUND(IF(K27:K28&gt;0,E27:E28/D27:D28,0)*K27:K28,0))</f>
        <v>1</v>
      </c>
      <c r="L30" s="27">
        <f t="shared" ref="L30" si="8">SUMIF($E27:$E28,"&gt;0",L27:L28)</f>
        <v>0</v>
      </c>
    </row>
    <row r="31" spans="1:12" x14ac:dyDescent="0.3">
      <c r="A31" s="74" t="s">
        <v>96</v>
      </c>
      <c r="B31" s="75"/>
      <c r="C31" s="76"/>
      <c r="D31" s="27">
        <f>SUMIF(G27:G28,"f",D27:D28)</f>
        <v>0</v>
      </c>
      <c r="E31" s="27">
        <f>SUMIF(G27:G28,"f",E27:E28)</f>
        <v>0</v>
      </c>
      <c r="F31" s="27" t="s">
        <v>94</v>
      </c>
      <c r="G31" s="27" t="s">
        <v>94</v>
      </c>
      <c r="H31" s="27">
        <f t="shared" si="7"/>
        <v>0</v>
      </c>
      <c r="I31" s="27">
        <f t="shared" ref="I31:J31" si="9">SUMIF($G27:$G28,"f",I27:I28)</f>
        <v>0</v>
      </c>
      <c r="J31" s="27">
        <f t="shared" si="9"/>
        <v>0</v>
      </c>
      <c r="K31" s="27">
        <f>SUMIF($G27:$G28,"f",K27:K28)</f>
        <v>0</v>
      </c>
      <c r="L31" s="27">
        <f t="shared" ref="L31" si="10">SUMIF($G27:$G28,"f",L27:L28)</f>
        <v>0</v>
      </c>
    </row>
    <row r="32" spans="1:12" x14ac:dyDescent="0.3">
      <c r="A32" s="71" t="s">
        <v>98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</row>
    <row r="33" spans="1:12" x14ac:dyDescent="0.3">
      <c r="A33" s="27">
        <v>1</v>
      </c>
      <c r="B33" s="38" t="s">
        <v>49</v>
      </c>
      <c r="C33" s="27">
        <v>1</v>
      </c>
      <c r="D33" s="27">
        <v>4</v>
      </c>
      <c r="E33" s="27">
        <v>1</v>
      </c>
      <c r="F33" s="27" t="s">
        <v>132</v>
      </c>
      <c r="G33" s="31" t="s">
        <v>92</v>
      </c>
      <c r="H33" s="31">
        <f>I33+J33</f>
        <v>60</v>
      </c>
      <c r="I33" s="31">
        <v>30</v>
      </c>
      <c r="J33" s="31">
        <v>30</v>
      </c>
      <c r="K33" s="31">
        <v>4</v>
      </c>
      <c r="L33" s="27">
        <v>0</v>
      </c>
    </row>
    <row r="34" spans="1:12" x14ac:dyDescent="0.3">
      <c r="A34" s="27">
        <v>2</v>
      </c>
      <c r="B34" s="38" t="s">
        <v>48</v>
      </c>
      <c r="C34" s="27">
        <v>1</v>
      </c>
      <c r="D34" s="27">
        <v>5.5</v>
      </c>
      <c r="E34" s="27">
        <v>1.5</v>
      </c>
      <c r="F34" s="27" t="s">
        <v>132</v>
      </c>
      <c r="G34" s="31" t="s">
        <v>92</v>
      </c>
      <c r="H34" s="31">
        <f>I34+J34</f>
        <v>75</v>
      </c>
      <c r="I34" s="31">
        <v>30</v>
      </c>
      <c r="J34" s="31">
        <v>45</v>
      </c>
      <c r="K34" s="31">
        <v>4</v>
      </c>
      <c r="L34" s="27">
        <v>0</v>
      </c>
    </row>
    <row r="35" spans="1:12" x14ac:dyDescent="0.3">
      <c r="A35" s="27">
        <v>3</v>
      </c>
      <c r="B35" s="38" t="s">
        <v>50</v>
      </c>
      <c r="C35" s="27">
        <v>1</v>
      </c>
      <c r="D35" s="31">
        <v>4</v>
      </c>
      <c r="E35" s="27">
        <v>3</v>
      </c>
      <c r="F35" s="31" t="s">
        <v>131</v>
      </c>
      <c r="G35" s="31" t="s">
        <v>92</v>
      </c>
      <c r="H35" s="31">
        <f>I35+J35</f>
        <v>60</v>
      </c>
      <c r="I35" s="31">
        <v>15</v>
      </c>
      <c r="J35" s="27">
        <v>45</v>
      </c>
      <c r="K35" s="27">
        <v>2</v>
      </c>
      <c r="L35" s="27">
        <v>0</v>
      </c>
    </row>
    <row r="36" spans="1:12" x14ac:dyDescent="0.3">
      <c r="A36" s="27">
        <v>4</v>
      </c>
      <c r="B36" s="38" t="s">
        <v>47</v>
      </c>
      <c r="C36" s="27">
        <v>1</v>
      </c>
      <c r="D36" s="27">
        <v>4</v>
      </c>
      <c r="E36" s="27">
        <v>1</v>
      </c>
      <c r="F36" s="27" t="s">
        <v>132</v>
      </c>
      <c r="G36" s="31" t="s">
        <v>92</v>
      </c>
      <c r="H36" s="31">
        <f>I36+J36</f>
        <v>60</v>
      </c>
      <c r="I36" s="31">
        <v>30</v>
      </c>
      <c r="J36" s="31">
        <v>30</v>
      </c>
      <c r="K36" s="31">
        <v>4</v>
      </c>
      <c r="L36" s="27">
        <v>0</v>
      </c>
    </row>
    <row r="37" spans="1:12" x14ac:dyDescent="0.3">
      <c r="A37" s="71" t="s">
        <v>93</v>
      </c>
      <c r="B37" s="72"/>
      <c r="C37" s="73"/>
      <c r="D37" s="33">
        <f>SUM(D33:D36)</f>
        <v>17.5</v>
      </c>
      <c r="E37" s="33">
        <f>SUM(E33:E36)</f>
        <v>6.5</v>
      </c>
      <c r="F37" s="33" t="s">
        <v>94</v>
      </c>
      <c r="G37" s="33" t="s">
        <v>94</v>
      </c>
      <c r="H37" s="33">
        <f>SUM(I37:J37)</f>
        <v>255</v>
      </c>
      <c r="I37" s="33">
        <f>SUM(I33:I36)</f>
        <v>105</v>
      </c>
      <c r="J37" s="33">
        <f>SUM(J33:J36)</f>
        <v>150</v>
      </c>
      <c r="K37" s="33">
        <f>SUM(K33:K36)</f>
        <v>14</v>
      </c>
      <c r="L37" s="33">
        <f t="shared" ref="L37" si="11">SUM(L33:L36)</f>
        <v>0</v>
      </c>
    </row>
    <row r="38" spans="1:12" x14ac:dyDescent="0.3">
      <c r="A38" s="74" t="s">
        <v>95</v>
      </c>
      <c r="B38" s="75"/>
      <c r="C38" s="76"/>
      <c r="D38" s="16" t="s">
        <v>94</v>
      </c>
      <c r="E38" s="27">
        <f>E37</f>
        <v>6.5</v>
      </c>
      <c r="F38" s="27" t="s">
        <v>94</v>
      </c>
      <c r="G38" s="27" t="s">
        <v>94</v>
      </c>
      <c r="H38" s="34">
        <f t="shared" ref="H38" si="12">SUM(I38:J38)</f>
        <v>95</v>
      </c>
      <c r="I38" s="27">
        <v>0</v>
      </c>
      <c r="J38" s="34" cm="1">
        <f t="array" ref="J38">SUMPRODUCT(ROUND(IF(IF(J33:J36&gt;0,E33:E36/(J33:J36/H33:H36*D33:D36),0)*J33:J36&gt;J33:J36,J33:J36,IF(J33:J36&gt;0,E33:E36/(J33:J36/H33:H36*D33:D36),0)*J33:J36),0))</f>
        <v>95</v>
      </c>
      <c r="K38" s="34" cm="1">
        <f t="array" ref="K38">SUMPRODUCT(ROUND(IF(K33:K36&gt;0,E33:E36/D33:D36,0)*K33:K36,0))</f>
        <v>5</v>
      </c>
      <c r="L38" s="27">
        <f>SUMIF($E33:$E36,"&gt;0",L33:L36)</f>
        <v>0</v>
      </c>
    </row>
    <row r="39" spans="1:12" x14ac:dyDescent="0.3">
      <c r="A39" s="74" t="s">
        <v>96</v>
      </c>
      <c r="B39" s="75"/>
      <c r="C39" s="76"/>
      <c r="D39" s="27">
        <f>SUMIF(G33:G36,"f",D33:D36)</f>
        <v>0</v>
      </c>
      <c r="E39" s="27">
        <f>SUMIF(G33:G36,"f",E33:E36)</f>
        <v>0</v>
      </c>
      <c r="F39" s="27" t="s">
        <v>94</v>
      </c>
      <c r="G39" s="27" t="s">
        <v>94</v>
      </c>
      <c r="H39" s="27">
        <f t="shared" ref="H39:J39" si="13">SUMIF($G33:$G36,"f",H33:H36)</f>
        <v>0</v>
      </c>
      <c r="I39" s="27">
        <f t="shared" si="13"/>
        <v>0</v>
      </c>
      <c r="J39" s="27">
        <f t="shared" si="13"/>
        <v>0</v>
      </c>
      <c r="K39" s="27">
        <f>SUMIF($G33:$G36,"f",K33:K36)</f>
        <v>0</v>
      </c>
      <c r="L39" s="27">
        <f>SUMIF($G33:$G36,"f",L33:L36)</f>
        <v>0</v>
      </c>
    </row>
    <row r="40" spans="1:12" x14ac:dyDescent="0.3">
      <c r="A40" s="71" t="s">
        <v>99</v>
      </c>
      <c r="B40" s="72"/>
      <c r="C40" s="72"/>
      <c r="D40" s="72"/>
      <c r="E40" s="72"/>
      <c r="F40" s="72"/>
      <c r="G40" s="72"/>
      <c r="H40" s="72"/>
      <c r="I40" s="77"/>
      <c r="J40" s="77"/>
      <c r="K40" s="77"/>
      <c r="L40" s="72"/>
    </row>
    <row r="41" spans="1:12" x14ac:dyDescent="0.3">
      <c r="A41" s="27">
        <v>1</v>
      </c>
      <c r="B41" s="38" t="s">
        <v>10</v>
      </c>
      <c r="C41" s="27">
        <v>1</v>
      </c>
      <c r="D41" s="27">
        <v>3</v>
      </c>
      <c r="E41" s="27">
        <v>1</v>
      </c>
      <c r="F41" s="31" t="s">
        <v>131</v>
      </c>
      <c r="G41" s="27" t="s">
        <v>91</v>
      </c>
      <c r="H41" s="27">
        <f>I41+J41</f>
        <v>45</v>
      </c>
      <c r="I41" s="31">
        <v>15</v>
      </c>
      <c r="J41" s="31">
        <v>30</v>
      </c>
      <c r="K41" s="31">
        <v>2</v>
      </c>
      <c r="L41" s="27">
        <v>0</v>
      </c>
    </row>
    <row r="42" spans="1:12" x14ac:dyDescent="0.3">
      <c r="A42" s="71" t="s">
        <v>93</v>
      </c>
      <c r="B42" s="72"/>
      <c r="C42" s="73"/>
      <c r="D42" s="33">
        <f>SUM(D41)</f>
        <v>3</v>
      </c>
      <c r="E42" s="33">
        <f>SUM(E41)</f>
        <v>1</v>
      </c>
      <c r="F42" s="33" t="s">
        <v>94</v>
      </c>
      <c r="G42" s="33" t="s">
        <v>94</v>
      </c>
      <c r="H42" s="33">
        <f>SUM(I42:J42)</f>
        <v>45</v>
      </c>
      <c r="I42" s="33">
        <f t="shared" ref="I42:L42" si="14">SUM(I40:I41)</f>
        <v>15</v>
      </c>
      <c r="J42" s="33">
        <f>SUM(J41)</f>
        <v>30</v>
      </c>
      <c r="K42" s="33">
        <f>SUM(K41)</f>
        <v>2</v>
      </c>
      <c r="L42" s="33">
        <f t="shared" si="14"/>
        <v>0</v>
      </c>
    </row>
    <row r="43" spans="1:12" x14ac:dyDescent="0.3">
      <c r="A43" s="74" t="s">
        <v>95</v>
      </c>
      <c r="B43" s="75"/>
      <c r="C43" s="76"/>
      <c r="D43" s="16" t="s">
        <v>94</v>
      </c>
      <c r="E43" s="27">
        <f>E42</f>
        <v>1</v>
      </c>
      <c r="F43" s="27" t="s">
        <v>94</v>
      </c>
      <c r="G43" s="27" t="s">
        <v>94</v>
      </c>
      <c r="H43" s="34">
        <f t="shared" ref="H43:H44" si="15">SUM(I43:J43)</f>
        <v>15</v>
      </c>
      <c r="I43" s="27">
        <v>0</v>
      </c>
      <c r="J43" s="34">
        <f>SUMPRODUCT(ROUND(IF(IF(J41&gt;0,E41/(J41/H41*D41),0)*J41&gt;J41,J41,IF(J41&gt;0,E41/(J41/H41*D41),0)*J41),0))</f>
        <v>15</v>
      </c>
      <c r="K43" s="34">
        <f>SUMPRODUCT(ROUND(IF(K41&gt;0,E41/D41,0)*K41,0))</f>
        <v>1</v>
      </c>
      <c r="L43" s="27">
        <f t="shared" ref="L43" si="16">SUMIF($E41,"&gt;0",L41)</f>
        <v>0</v>
      </c>
    </row>
    <row r="44" spans="1:12" x14ac:dyDescent="0.3">
      <c r="A44" s="74" t="s">
        <v>96</v>
      </c>
      <c r="B44" s="75"/>
      <c r="C44" s="76"/>
      <c r="D44" s="27">
        <f>SUMIF(G41,"f",D41)</f>
        <v>3</v>
      </c>
      <c r="E44" s="27">
        <f>SUMIF(G41,"f",E41)</f>
        <v>1</v>
      </c>
      <c r="F44" s="27" t="s">
        <v>94</v>
      </c>
      <c r="G44" s="27" t="s">
        <v>94</v>
      </c>
      <c r="H44" s="27">
        <f t="shared" si="15"/>
        <v>45</v>
      </c>
      <c r="I44" s="27">
        <f>SUMIF($G41,"f",I41)</f>
        <v>15</v>
      </c>
      <c r="J44" s="27">
        <f t="shared" ref="J44:L44" si="17">SUMIF($G41,"f",J41)</f>
        <v>30</v>
      </c>
      <c r="K44" s="27">
        <f t="shared" si="17"/>
        <v>2</v>
      </c>
      <c r="L44" s="27">
        <f t="shared" si="17"/>
        <v>0</v>
      </c>
    </row>
    <row r="45" spans="1:12" x14ac:dyDescent="0.3">
      <c r="A45" s="71" t="s">
        <v>101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x14ac:dyDescent="0.3">
      <c r="A46" s="27">
        <v>1</v>
      </c>
      <c r="B46" s="38" t="s">
        <v>5</v>
      </c>
      <c r="C46" s="27">
        <v>1</v>
      </c>
      <c r="D46" s="31">
        <v>0.25</v>
      </c>
      <c r="E46" s="27">
        <v>0</v>
      </c>
      <c r="F46" s="48" t="s">
        <v>133</v>
      </c>
      <c r="G46" s="27" t="s">
        <v>92</v>
      </c>
      <c r="H46" s="27">
        <f>I46+J46</f>
        <v>2</v>
      </c>
      <c r="I46" s="31">
        <v>2</v>
      </c>
      <c r="J46" s="31">
        <v>0</v>
      </c>
      <c r="K46" s="31">
        <v>0</v>
      </c>
      <c r="L46" s="27">
        <v>0</v>
      </c>
    </row>
    <row r="47" spans="1:12" x14ac:dyDescent="0.3">
      <c r="A47" s="27">
        <v>2</v>
      </c>
      <c r="B47" s="38" t="s">
        <v>6</v>
      </c>
      <c r="C47" s="27">
        <v>1</v>
      </c>
      <c r="D47" s="31">
        <v>0.5</v>
      </c>
      <c r="E47" s="27">
        <v>0</v>
      </c>
      <c r="F47" s="48" t="s">
        <v>133</v>
      </c>
      <c r="G47" s="27" t="s">
        <v>92</v>
      </c>
      <c r="H47" s="27">
        <f>I47+J47</f>
        <v>4</v>
      </c>
      <c r="I47" s="31">
        <v>4</v>
      </c>
      <c r="J47" s="31">
        <v>0</v>
      </c>
      <c r="K47" s="31">
        <v>0</v>
      </c>
      <c r="L47" s="27">
        <v>0</v>
      </c>
    </row>
    <row r="48" spans="1:12" x14ac:dyDescent="0.3">
      <c r="A48" s="27">
        <v>3</v>
      </c>
      <c r="B48" s="38" t="s">
        <v>35</v>
      </c>
      <c r="C48" s="27">
        <v>1</v>
      </c>
      <c r="D48" s="31">
        <v>0.25</v>
      </c>
      <c r="E48" s="27">
        <v>0</v>
      </c>
      <c r="F48" s="48" t="s">
        <v>133</v>
      </c>
      <c r="G48" s="27" t="s">
        <v>92</v>
      </c>
      <c r="H48" s="27">
        <f>I48+J48</f>
        <v>2</v>
      </c>
      <c r="I48" s="31">
        <v>2</v>
      </c>
      <c r="J48" s="31">
        <v>0</v>
      </c>
      <c r="K48" s="31">
        <v>0</v>
      </c>
      <c r="L48" s="27">
        <v>0</v>
      </c>
    </row>
    <row r="49" spans="1:12" ht="28.8" x14ac:dyDescent="0.3">
      <c r="A49" s="27">
        <v>4</v>
      </c>
      <c r="B49" s="49" t="s">
        <v>190</v>
      </c>
      <c r="C49" s="27">
        <v>1</v>
      </c>
      <c r="D49" s="31">
        <v>0.5</v>
      </c>
      <c r="E49" s="27">
        <v>0</v>
      </c>
      <c r="F49" s="48" t="s">
        <v>133</v>
      </c>
      <c r="G49" s="27" t="s">
        <v>92</v>
      </c>
      <c r="H49" s="27">
        <f>I49+J49</f>
        <v>4</v>
      </c>
      <c r="I49" s="31">
        <v>4</v>
      </c>
      <c r="J49" s="31">
        <v>0</v>
      </c>
      <c r="K49" s="31">
        <v>0</v>
      </c>
      <c r="L49" s="27">
        <v>0</v>
      </c>
    </row>
    <row r="50" spans="1:12" x14ac:dyDescent="0.3">
      <c r="A50" s="71" t="s">
        <v>93</v>
      </c>
      <c r="B50" s="72"/>
      <c r="C50" s="73"/>
      <c r="D50" s="33">
        <f>SUM(D46:D49)</f>
        <v>1.5</v>
      </c>
      <c r="E50" s="33">
        <f>SUM(E46:E49)</f>
        <v>0</v>
      </c>
      <c r="F50" s="33" t="s">
        <v>94</v>
      </c>
      <c r="G50" s="33" t="s">
        <v>94</v>
      </c>
      <c r="H50" s="33">
        <f>SUM(I50:J50)</f>
        <v>12</v>
      </c>
      <c r="I50" s="33">
        <f>SUM(I46:I49)</f>
        <v>12</v>
      </c>
      <c r="J50" s="33">
        <f>SUM(J46:J49)</f>
        <v>0</v>
      </c>
      <c r="K50" s="33">
        <f>SUM(K46:K49)</f>
        <v>0</v>
      </c>
      <c r="L50" s="33">
        <f t="shared" ref="L50" si="18">SUM(L46:L49)</f>
        <v>0</v>
      </c>
    </row>
    <row r="51" spans="1:12" x14ac:dyDescent="0.3">
      <c r="A51" s="74" t="s">
        <v>95</v>
      </c>
      <c r="B51" s="75"/>
      <c r="C51" s="76"/>
      <c r="D51" s="16" t="s">
        <v>94</v>
      </c>
      <c r="E51" s="27">
        <f>E50</f>
        <v>0</v>
      </c>
      <c r="F51" s="27" t="s">
        <v>94</v>
      </c>
      <c r="G51" s="27" t="s">
        <v>94</v>
      </c>
      <c r="H51" s="34">
        <f t="shared" ref="H51" si="19">SUM(I51:J51)</f>
        <v>0</v>
      </c>
      <c r="I51" s="27">
        <v>0</v>
      </c>
      <c r="J51" s="34" cm="1">
        <f t="array" ref="J51">SUMPRODUCT(ROUND(IF(IF(J46:J49&gt;0,E46:E49/(J46:J49/H46:H49*D46:D49),0)*J46:J49&gt;J46:J49,J46:J49,IF(J46:J49&gt;0,E46:E49/(J46:J49/H46:H49*D46:D49),0)*J46:J49),0))</f>
        <v>0</v>
      </c>
      <c r="K51" s="34" cm="1">
        <f t="array" ref="K51">SUMPRODUCT(ROUND(IF(K46:K49&gt;0,E46:E49/D46:D49,0)*K46:K49,0))</f>
        <v>0</v>
      </c>
      <c r="L51" s="27">
        <f>SUMIF($E46:$E49,"&gt;0",L46:L49)</f>
        <v>0</v>
      </c>
    </row>
    <row r="52" spans="1:12" x14ac:dyDescent="0.3">
      <c r="A52" s="74" t="s">
        <v>96</v>
      </c>
      <c r="B52" s="75"/>
      <c r="C52" s="76"/>
      <c r="D52" s="27">
        <f>SUMIF(G46:G49,"f",D46:D49)</f>
        <v>0</v>
      </c>
      <c r="E52" s="27">
        <f>SUMIF(G46:G49,"f",E46:E49)</f>
        <v>0</v>
      </c>
      <c r="F52" s="27" t="s">
        <v>94</v>
      </c>
      <c r="G52" s="27" t="s">
        <v>94</v>
      </c>
      <c r="H52" s="27">
        <f t="shared" ref="H52:J52" si="20">SUMIF($G46:$G49,"f",H46:H49)</f>
        <v>0</v>
      </c>
      <c r="I52" s="27">
        <f t="shared" si="20"/>
        <v>0</v>
      </c>
      <c r="J52" s="27">
        <f t="shared" si="20"/>
        <v>0</v>
      </c>
      <c r="K52" s="27">
        <f>SUMIF($G46:$G49,"f",K46:K49)</f>
        <v>0</v>
      </c>
      <c r="L52" s="27">
        <f>SUMIF($G46:$G49,"f",L46:L49)</f>
        <v>0</v>
      </c>
    </row>
    <row r="53" spans="1:12" x14ac:dyDescent="0.3">
      <c r="A53" s="71" t="s">
        <v>153</v>
      </c>
      <c r="B53" s="72"/>
      <c r="C53" s="73"/>
      <c r="D53" s="33">
        <f>D23+D29+D37+D42+D50</f>
        <v>30</v>
      </c>
      <c r="E53" s="33">
        <f t="shared" ref="E53:L53" si="21">E23+E29+E37+E42+E50</f>
        <v>10.5</v>
      </c>
      <c r="F53" s="33" t="s">
        <v>94</v>
      </c>
      <c r="G53" s="33" t="s">
        <v>94</v>
      </c>
      <c r="H53" s="33">
        <f t="shared" si="21"/>
        <v>432</v>
      </c>
      <c r="I53" s="33">
        <f t="shared" si="21"/>
        <v>177</v>
      </c>
      <c r="J53" s="33">
        <f t="shared" si="21"/>
        <v>255</v>
      </c>
      <c r="K53" s="33">
        <f t="shared" si="21"/>
        <v>22</v>
      </c>
      <c r="L53" s="33">
        <f t="shared" si="21"/>
        <v>0</v>
      </c>
    </row>
    <row r="54" spans="1:12" x14ac:dyDescent="0.3">
      <c r="A54" s="18"/>
      <c r="B54" s="18"/>
      <c r="C54" s="18"/>
    </row>
    <row r="55" spans="1:12" x14ac:dyDescent="0.3">
      <c r="A55" s="18" t="s">
        <v>11</v>
      </c>
    </row>
    <row r="56" spans="1:12" ht="72" customHeight="1" x14ac:dyDescent="0.3">
      <c r="A56" s="84" t="s">
        <v>81</v>
      </c>
      <c r="B56" s="84" t="s">
        <v>82</v>
      </c>
      <c r="C56" s="78" t="s">
        <v>83</v>
      </c>
      <c r="D56" s="78" t="s">
        <v>84</v>
      </c>
      <c r="E56" s="80" t="s">
        <v>85</v>
      </c>
      <c r="F56" s="78" t="s">
        <v>86</v>
      </c>
      <c r="G56" s="80" t="s">
        <v>87</v>
      </c>
      <c r="H56" s="86" t="s">
        <v>88</v>
      </c>
      <c r="I56" s="87"/>
      <c r="J56" s="87"/>
      <c r="K56" s="88"/>
      <c r="L56" s="78" t="s">
        <v>168</v>
      </c>
    </row>
    <row r="57" spans="1:12" ht="72" customHeight="1" x14ac:dyDescent="0.3">
      <c r="A57" s="85"/>
      <c r="B57" s="85"/>
      <c r="C57" s="79"/>
      <c r="D57" s="79"/>
      <c r="E57" s="81"/>
      <c r="F57" s="79"/>
      <c r="G57" s="81"/>
      <c r="H57" s="22" t="s">
        <v>2</v>
      </c>
      <c r="I57" s="23" t="s">
        <v>3</v>
      </c>
      <c r="J57" s="23" t="s">
        <v>4</v>
      </c>
      <c r="K57" s="23" t="s">
        <v>128</v>
      </c>
      <c r="L57" s="79"/>
    </row>
    <row r="58" spans="1:12" x14ac:dyDescent="0.3">
      <c r="A58" s="71" t="s">
        <v>89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x14ac:dyDescent="0.3">
      <c r="A59" s="71" t="s">
        <v>90</v>
      </c>
      <c r="B59" s="72"/>
      <c r="C59" s="72"/>
      <c r="D59" s="72"/>
      <c r="E59" s="72"/>
      <c r="F59" s="72"/>
      <c r="G59" s="72"/>
      <c r="H59" s="77"/>
      <c r="I59" s="77"/>
      <c r="J59" s="77"/>
      <c r="K59" s="77"/>
      <c r="L59" s="77"/>
    </row>
    <row r="60" spans="1:12" x14ac:dyDescent="0.3">
      <c r="A60" s="27">
        <v>1</v>
      </c>
      <c r="B60" s="47" t="s">
        <v>12</v>
      </c>
      <c r="C60" s="31">
        <v>2</v>
      </c>
      <c r="D60" s="31">
        <v>2</v>
      </c>
      <c r="E60" s="27">
        <v>0</v>
      </c>
      <c r="F60" s="31" t="s">
        <v>131</v>
      </c>
      <c r="G60" s="27" t="s">
        <v>91</v>
      </c>
      <c r="H60" s="27">
        <f t="shared" ref="H60" si="22">I60+J60</f>
        <v>30</v>
      </c>
      <c r="I60" s="31">
        <v>0</v>
      </c>
      <c r="J60" s="31">
        <v>30</v>
      </c>
      <c r="K60" s="31">
        <v>1</v>
      </c>
      <c r="L60" s="27">
        <v>0</v>
      </c>
    </row>
    <row r="61" spans="1:12" x14ac:dyDescent="0.3">
      <c r="A61" s="71" t="s">
        <v>93</v>
      </c>
      <c r="B61" s="72"/>
      <c r="C61" s="73"/>
      <c r="D61" s="33">
        <f>SUM(D60)</f>
        <v>2</v>
      </c>
      <c r="E61" s="33">
        <f>SUM(E60)</f>
        <v>0</v>
      </c>
      <c r="F61" s="33" t="s">
        <v>94</v>
      </c>
      <c r="G61" s="33" t="s">
        <v>94</v>
      </c>
      <c r="H61" s="33">
        <f>SUM(I61:J61)</f>
        <v>30</v>
      </c>
      <c r="I61" s="33">
        <f t="shared" ref="I61" si="23">SUM(I59:I60)</f>
        <v>0</v>
      </c>
      <c r="J61" s="33">
        <f>SUM(J60)</f>
        <v>30</v>
      </c>
      <c r="K61" s="33">
        <f>SUM(K60)</f>
        <v>1</v>
      </c>
      <c r="L61" s="33">
        <f t="shared" ref="L61" si="24">SUM(L59:L60)</f>
        <v>0</v>
      </c>
    </row>
    <row r="62" spans="1:12" x14ac:dyDescent="0.3">
      <c r="A62" s="74" t="s">
        <v>95</v>
      </c>
      <c r="B62" s="75"/>
      <c r="C62" s="76"/>
      <c r="D62" s="16" t="s">
        <v>94</v>
      </c>
      <c r="E62" s="27">
        <f>E61</f>
        <v>0</v>
      </c>
      <c r="F62" s="27" t="s">
        <v>94</v>
      </c>
      <c r="G62" s="27" t="s">
        <v>94</v>
      </c>
      <c r="H62" s="34">
        <f t="shared" ref="H62:H63" si="25">SUM(I62:J62)</f>
        <v>0</v>
      </c>
      <c r="I62" s="27">
        <v>0</v>
      </c>
      <c r="J62" s="34">
        <f>SUMPRODUCT(ROUND(IF(IF(J60&gt;0,E60/(J60/H60*D60),0)*J60&gt;J60,J60,IF(J60&gt;0,E60/(J60/H60*D60),0)*J60),0))</f>
        <v>0</v>
      </c>
      <c r="K62" s="34">
        <f>SUMPRODUCT(ROUND(IF(K60&gt;0,E60/D60,0)*K60,0))</f>
        <v>0</v>
      </c>
      <c r="L62" s="27">
        <f t="shared" ref="L62" si="26">SUMIF($E60,"&gt;0",L60)</f>
        <v>0</v>
      </c>
    </row>
    <row r="63" spans="1:12" x14ac:dyDescent="0.3">
      <c r="A63" s="74" t="s">
        <v>96</v>
      </c>
      <c r="B63" s="75"/>
      <c r="C63" s="76"/>
      <c r="D63" s="27">
        <f>SUMIF(G60,"f",D60)</f>
        <v>2</v>
      </c>
      <c r="E63" s="27">
        <f>SUMIF(G60,"f",E60)</f>
        <v>0</v>
      </c>
      <c r="F63" s="27" t="s">
        <v>94</v>
      </c>
      <c r="G63" s="27" t="s">
        <v>94</v>
      </c>
      <c r="H63" s="27">
        <f t="shared" si="25"/>
        <v>30</v>
      </c>
      <c r="I63" s="27">
        <f>SUMIF($G60,"f",I60)</f>
        <v>0</v>
      </c>
      <c r="J63" s="27">
        <f t="shared" ref="J63:L63" si="27">SUMIF($G60,"f",J60)</f>
        <v>30</v>
      </c>
      <c r="K63" s="27">
        <f t="shared" si="27"/>
        <v>1</v>
      </c>
      <c r="L63" s="27">
        <f t="shared" si="27"/>
        <v>0</v>
      </c>
    </row>
    <row r="64" spans="1:12" x14ac:dyDescent="0.3">
      <c r="A64" s="71" t="s">
        <v>98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x14ac:dyDescent="0.3">
      <c r="A65" s="27">
        <v>1</v>
      </c>
      <c r="B65" s="38" t="s">
        <v>51</v>
      </c>
      <c r="C65" s="27">
        <v>2</v>
      </c>
      <c r="D65" s="27">
        <v>4</v>
      </c>
      <c r="E65" s="27">
        <v>1</v>
      </c>
      <c r="F65" s="27" t="s">
        <v>132</v>
      </c>
      <c r="G65" s="31" t="s">
        <v>92</v>
      </c>
      <c r="H65" s="31">
        <f>I65+J65</f>
        <v>60</v>
      </c>
      <c r="I65" s="31">
        <v>30</v>
      </c>
      <c r="J65" s="31">
        <v>30</v>
      </c>
      <c r="K65" s="31">
        <v>4</v>
      </c>
      <c r="L65" s="27">
        <v>0</v>
      </c>
    </row>
    <row r="66" spans="1:12" x14ac:dyDescent="0.3">
      <c r="A66" s="27">
        <v>2</v>
      </c>
      <c r="B66" s="38" t="s">
        <v>19</v>
      </c>
      <c r="C66" s="27">
        <v>2</v>
      </c>
      <c r="D66" s="27">
        <v>6.5</v>
      </c>
      <c r="E66" s="27">
        <v>1.5</v>
      </c>
      <c r="F66" s="27" t="s">
        <v>132</v>
      </c>
      <c r="G66" s="31" t="s">
        <v>92</v>
      </c>
      <c r="H66" s="31">
        <f t="shared" ref="H66" si="28">I66+J66</f>
        <v>90</v>
      </c>
      <c r="I66" s="31">
        <v>45</v>
      </c>
      <c r="J66" s="31">
        <v>45</v>
      </c>
      <c r="K66" s="31">
        <v>4</v>
      </c>
      <c r="L66" s="27">
        <v>0</v>
      </c>
    </row>
    <row r="67" spans="1:12" x14ac:dyDescent="0.3">
      <c r="A67" s="27">
        <v>3</v>
      </c>
      <c r="B67" s="50" t="s">
        <v>15</v>
      </c>
      <c r="C67" s="27">
        <v>2</v>
      </c>
      <c r="D67" s="27">
        <v>4.5</v>
      </c>
      <c r="E67" s="27">
        <v>2</v>
      </c>
      <c r="F67" s="31" t="s">
        <v>131</v>
      </c>
      <c r="G67" s="31" t="s">
        <v>92</v>
      </c>
      <c r="H67" s="31">
        <f>I67+J67</f>
        <v>60</v>
      </c>
      <c r="I67" s="31">
        <v>30</v>
      </c>
      <c r="J67" s="31">
        <v>30</v>
      </c>
      <c r="K67" s="31">
        <v>2</v>
      </c>
      <c r="L67" s="27">
        <v>0</v>
      </c>
    </row>
    <row r="68" spans="1:12" x14ac:dyDescent="0.3">
      <c r="A68" s="27">
        <v>4</v>
      </c>
      <c r="B68" s="38" t="s">
        <v>46</v>
      </c>
      <c r="C68" s="27">
        <v>2</v>
      </c>
      <c r="D68" s="27">
        <v>6</v>
      </c>
      <c r="E68" s="27">
        <v>3</v>
      </c>
      <c r="F68" s="31" t="s">
        <v>131</v>
      </c>
      <c r="G68" s="31" t="s">
        <v>92</v>
      </c>
      <c r="H68" s="31">
        <f>I68+J68</f>
        <v>75</v>
      </c>
      <c r="I68" s="31">
        <v>30</v>
      </c>
      <c r="J68" s="31">
        <v>45</v>
      </c>
      <c r="K68" s="31">
        <v>2</v>
      </c>
      <c r="L68" s="27">
        <v>0</v>
      </c>
    </row>
    <row r="69" spans="1:12" x14ac:dyDescent="0.3">
      <c r="A69" s="71" t="s">
        <v>93</v>
      </c>
      <c r="B69" s="72"/>
      <c r="C69" s="73"/>
      <c r="D69" s="33">
        <f>SUM(D65:D68)</f>
        <v>21</v>
      </c>
      <c r="E69" s="33">
        <f>SUM(E65:E68)</f>
        <v>7.5</v>
      </c>
      <c r="F69" s="33" t="s">
        <v>94</v>
      </c>
      <c r="G69" s="33" t="s">
        <v>94</v>
      </c>
      <c r="H69" s="33">
        <f>SUM(I69:J69)</f>
        <v>285</v>
      </c>
      <c r="I69" s="33">
        <f>SUM(I65:I68)</f>
        <v>135</v>
      </c>
      <c r="J69" s="33">
        <f>SUM(J65:J68)</f>
        <v>150</v>
      </c>
      <c r="K69" s="33">
        <f>SUM(K65:K68)</f>
        <v>12</v>
      </c>
      <c r="L69" s="33">
        <f t="shared" ref="L69" si="29">SUM(L65:L68)</f>
        <v>0</v>
      </c>
    </row>
    <row r="70" spans="1:12" x14ac:dyDescent="0.3">
      <c r="A70" s="74" t="s">
        <v>95</v>
      </c>
      <c r="B70" s="75"/>
      <c r="C70" s="76"/>
      <c r="D70" s="16" t="s">
        <v>94</v>
      </c>
      <c r="E70" s="27">
        <f>E69</f>
        <v>7.5</v>
      </c>
      <c r="F70" s="27" t="s">
        <v>94</v>
      </c>
      <c r="G70" s="27" t="s">
        <v>94</v>
      </c>
      <c r="H70" s="34">
        <f t="shared" ref="H70" si="30">SUM(I70:J70)</f>
        <v>101</v>
      </c>
      <c r="I70" s="27">
        <v>0</v>
      </c>
      <c r="J70" s="34" cm="1">
        <f t="array" ref="J70">SUMPRODUCT(ROUND(IF(IF(J65:J68&gt;0,E65:E68/(J65:J68/H65:H68*D65:D68),0)*J65:J68&gt;J65:J68,J65:J68,IF(J65:J68&gt;0,E65:E68/(J65:J68/H65:H68*D65:D68),0)*J65:J68),0))</f>
        <v>101</v>
      </c>
      <c r="K70" s="34" cm="1">
        <f t="array" ref="K70">SUMPRODUCT(ROUND(IF(K65:K68&gt;0,E65:E68/D65:D68,0)*K65:K68,0))</f>
        <v>4</v>
      </c>
      <c r="L70" s="27">
        <f>SUMIF($E65:$E68,"&gt;0",L65:L68)</f>
        <v>0</v>
      </c>
    </row>
    <row r="71" spans="1:12" x14ac:dyDescent="0.3">
      <c r="A71" s="74" t="s">
        <v>96</v>
      </c>
      <c r="B71" s="75"/>
      <c r="C71" s="76"/>
      <c r="D71" s="27">
        <f>SUMIF(G65:G68,"f",D65:D68)</f>
        <v>0</v>
      </c>
      <c r="E71" s="27">
        <f>SUMIF(G65:G68,"f",E65:E68)</f>
        <v>0</v>
      </c>
      <c r="F71" s="27" t="s">
        <v>94</v>
      </c>
      <c r="G71" s="27" t="s">
        <v>94</v>
      </c>
      <c r="H71" s="27">
        <f t="shared" ref="H71:J71" si="31">SUMIF($G65:$G68,"f",H65:H68)</f>
        <v>0</v>
      </c>
      <c r="I71" s="27">
        <f t="shared" si="31"/>
        <v>0</v>
      </c>
      <c r="J71" s="27">
        <f t="shared" si="31"/>
        <v>0</v>
      </c>
      <c r="K71" s="27">
        <f>SUMIF($G65:$G68,"f",K65:K68)</f>
        <v>0</v>
      </c>
      <c r="L71" s="27">
        <f>SUMIF($G65:$G68,"f",L65:L68)</f>
        <v>0</v>
      </c>
    </row>
    <row r="72" spans="1:12" x14ac:dyDescent="0.3">
      <c r="A72" s="71" t="s">
        <v>99</v>
      </c>
      <c r="B72" s="72"/>
      <c r="C72" s="72"/>
      <c r="D72" s="72"/>
      <c r="E72" s="72"/>
      <c r="F72" s="72"/>
      <c r="G72" s="72"/>
      <c r="H72" s="72"/>
      <c r="I72" s="77"/>
      <c r="J72" s="77"/>
      <c r="K72" s="77"/>
      <c r="L72" s="72"/>
    </row>
    <row r="73" spans="1:12" x14ac:dyDescent="0.3">
      <c r="A73" s="27">
        <v>1</v>
      </c>
      <c r="B73" s="38" t="s">
        <v>13</v>
      </c>
      <c r="C73" s="27">
        <v>2</v>
      </c>
      <c r="D73" s="27">
        <v>4.5</v>
      </c>
      <c r="E73" s="27">
        <v>1</v>
      </c>
      <c r="F73" s="31" t="s">
        <v>131</v>
      </c>
      <c r="G73" s="27" t="s">
        <v>91</v>
      </c>
      <c r="H73" s="27">
        <f>I73+J73</f>
        <v>60</v>
      </c>
      <c r="I73" s="27">
        <v>30</v>
      </c>
      <c r="J73" s="27">
        <v>30</v>
      </c>
      <c r="K73" s="27">
        <v>2</v>
      </c>
      <c r="L73" s="27">
        <v>0</v>
      </c>
    </row>
    <row r="74" spans="1:12" x14ac:dyDescent="0.3">
      <c r="A74" s="27">
        <v>2</v>
      </c>
      <c r="B74" s="50" t="s">
        <v>16</v>
      </c>
      <c r="C74" s="27">
        <v>2</v>
      </c>
      <c r="D74" s="27">
        <v>2.5</v>
      </c>
      <c r="E74" s="27">
        <v>2.5</v>
      </c>
      <c r="F74" s="31" t="s">
        <v>131</v>
      </c>
      <c r="G74" s="27" t="s">
        <v>91</v>
      </c>
      <c r="H74" s="27">
        <f>I74+J74</f>
        <v>30</v>
      </c>
      <c r="I74" s="31">
        <v>0</v>
      </c>
      <c r="J74" s="31">
        <v>30</v>
      </c>
      <c r="K74" s="31">
        <v>2</v>
      </c>
      <c r="L74" s="27">
        <v>0</v>
      </c>
    </row>
    <row r="75" spans="1:12" x14ac:dyDescent="0.3">
      <c r="A75" s="89" t="s">
        <v>93</v>
      </c>
      <c r="B75" s="90"/>
      <c r="C75" s="91"/>
      <c r="D75" s="33">
        <f>SUM(D73:D74)</f>
        <v>7</v>
      </c>
      <c r="E75" s="33">
        <f>SUM(E73:E74)</f>
        <v>3.5</v>
      </c>
      <c r="F75" s="33" t="s">
        <v>94</v>
      </c>
      <c r="G75" s="33" t="s">
        <v>94</v>
      </c>
      <c r="H75" s="33">
        <f>SUM(I75:J75)</f>
        <v>90</v>
      </c>
      <c r="I75" s="33">
        <f t="shared" ref="I75:L75" si="32">SUM(I73:I74)</f>
        <v>30</v>
      </c>
      <c r="J75" s="33">
        <f t="shared" si="32"/>
        <v>60</v>
      </c>
      <c r="K75" s="33">
        <f t="shared" si="32"/>
        <v>4</v>
      </c>
      <c r="L75" s="33">
        <f t="shared" si="32"/>
        <v>0</v>
      </c>
    </row>
    <row r="76" spans="1:12" x14ac:dyDescent="0.3">
      <c r="A76" s="74" t="s">
        <v>95</v>
      </c>
      <c r="B76" s="75"/>
      <c r="C76" s="76"/>
      <c r="D76" s="16" t="s">
        <v>94</v>
      </c>
      <c r="E76" s="27">
        <f>E75</f>
        <v>3.5</v>
      </c>
      <c r="F76" s="27" t="s">
        <v>94</v>
      </c>
      <c r="G76" s="27" t="s">
        <v>94</v>
      </c>
      <c r="H76" s="34">
        <f t="shared" ref="H76:H77" si="33">SUM(I76:J76)</f>
        <v>43</v>
      </c>
      <c r="I76" s="27">
        <v>0</v>
      </c>
      <c r="J76" s="34" cm="1">
        <f t="array" ref="J76">SUMPRODUCT(ROUND(IF(IF(J73:J74&gt;0,E73:E74/(J73:J74/H73:H74*D73:D74),0)*J73:J74&gt;J73:J74,J73:J74,IF(J73:J74&gt;0,E73:E74/(J73:J74/H73:H74*D73:D74),0)*J73:J74),0))</f>
        <v>43</v>
      </c>
      <c r="K76" s="34" cm="1">
        <f t="array" ref="K76">SUMPRODUCT(ROUND(IF(K73:K74&gt;0,E73:E74/D73:D74,0)*K73:K74,0))</f>
        <v>2</v>
      </c>
      <c r="L76" s="27">
        <f t="shared" ref="L76" si="34">SUMIF($E73:$E74,"&gt;0",L73:L74)</f>
        <v>0</v>
      </c>
    </row>
    <row r="77" spans="1:12" x14ac:dyDescent="0.3">
      <c r="A77" s="74" t="s">
        <v>96</v>
      </c>
      <c r="B77" s="75"/>
      <c r="C77" s="76"/>
      <c r="D77" s="27">
        <f>SUMIF(G73:G74,"f",D73:D74)</f>
        <v>7</v>
      </c>
      <c r="E77" s="27">
        <f>SUMIF(G73:G74,"f",E73:E74)</f>
        <v>3.5</v>
      </c>
      <c r="F77" s="27" t="s">
        <v>94</v>
      </c>
      <c r="G77" s="27" t="s">
        <v>94</v>
      </c>
      <c r="H77" s="27">
        <f t="shared" si="33"/>
        <v>90</v>
      </c>
      <c r="I77" s="27">
        <f t="shared" ref="I77:J77" si="35">SUMIF($G73:$G74,"f",I73:I74)</f>
        <v>30</v>
      </c>
      <c r="J77" s="27">
        <f t="shared" si="35"/>
        <v>60</v>
      </c>
      <c r="K77" s="27">
        <f>SUMIF($G73:$G74,"f",K73:K74)</f>
        <v>4</v>
      </c>
      <c r="L77" s="27">
        <f t="shared" ref="L77" si="36">SUMIF($G73:$G74,"f",L73:L74)</f>
        <v>0</v>
      </c>
    </row>
    <row r="78" spans="1:12" x14ac:dyDescent="0.3">
      <c r="A78" s="71" t="s">
        <v>154</v>
      </c>
      <c r="B78" s="72"/>
      <c r="C78" s="73"/>
      <c r="D78" s="33">
        <f>D61+D69+D75</f>
        <v>30</v>
      </c>
      <c r="E78" s="33">
        <f t="shared" ref="E78:L78" si="37">E61+E69+E75</f>
        <v>11</v>
      </c>
      <c r="F78" s="33" t="s">
        <v>94</v>
      </c>
      <c r="G78" s="33" t="s">
        <v>94</v>
      </c>
      <c r="H78" s="33">
        <f t="shared" si="37"/>
        <v>405</v>
      </c>
      <c r="I78" s="33">
        <f t="shared" si="37"/>
        <v>165</v>
      </c>
      <c r="J78" s="33">
        <f t="shared" si="37"/>
        <v>240</v>
      </c>
      <c r="K78" s="33">
        <f t="shared" si="37"/>
        <v>17</v>
      </c>
      <c r="L78" s="33">
        <f t="shared" si="37"/>
        <v>0</v>
      </c>
    </row>
    <row r="79" spans="1:12" x14ac:dyDescent="0.3">
      <c r="A79" s="71" t="s">
        <v>155</v>
      </c>
      <c r="B79" s="72"/>
      <c r="C79" s="73"/>
      <c r="D79" s="33">
        <f>D53+D78</f>
        <v>60</v>
      </c>
      <c r="E79" s="33">
        <f t="shared" ref="E79:L79" si="38">E53+E78</f>
        <v>21.5</v>
      </c>
      <c r="F79" s="33" t="s">
        <v>94</v>
      </c>
      <c r="G79" s="33" t="s">
        <v>94</v>
      </c>
      <c r="H79" s="33">
        <f t="shared" si="38"/>
        <v>837</v>
      </c>
      <c r="I79" s="33">
        <f t="shared" si="38"/>
        <v>342</v>
      </c>
      <c r="J79" s="33">
        <f t="shared" si="38"/>
        <v>495</v>
      </c>
      <c r="K79" s="33">
        <f t="shared" si="38"/>
        <v>39</v>
      </c>
      <c r="L79" s="33">
        <f t="shared" si="38"/>
        <v>0</v>
      </c>
    </row>
    <row r="80" spans="1:12" x14ac:dyDescent="0.3">
      <c r="A80" s="18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</row>
    <row r="81" spans="1:12" x14ac:dyDescent="0.3">
      <c r="A81" s="18" t="s">
        <v>17</v>
      </c>
    </row>
    <row r="82" spans="1:12" ht="72" customHeight="1" x14ac:dyDescent="0.3">
      <c r="A82" s="84" t="s">
        <v>81</v>
      </c>
      <c r="B82" s="84" t="s">
        <v>82</v>
      </c>
      <c r="C82" s="78" t="s">
        <v>83</v>
      </c>
      <c r="D82" s="78" t="s">
        <v>84</v>
      </c>
      <c r="E82" s="80" t="s">
        <v>85</v>
      </c>
      <c r="F82" s="78" t="s">
        <v>86</v>
      </c>
      <c r="G82" s="80" t="s">
        <v>87</v>
      </c>
      <c r="H82" s="86" t="s">
        <v>88</v>
      </c>
      <c r="I82" s="87"/>
      <c r="J82" s="87"/>
      <c r="K82" s="88"/>
      <c r="L82" s="78" t="s">
        <v>168</v>
      </c>
    </row>
    <row r="83" spans="1:12" ht="72" customHeight="1" x14ac:dyDescent="0.3">
      <c r="A83" s="85"/>
      <c r="B83" s="85"/>
      <c r="C83" s="79"/>
      <c r="D83" s="79"/>
      <c r="E83" s="81"/>
      <c r="F83" s="79"/>
      <c r="G83" s="81"/>
      <c r="H83" s="22" t="s">
        <v>2</v>
      </c>
      <c r="I83" s="23" t="s">
        <v>3</v>
      </c>
      <c r="J83" s="23" t="s">
        <v>4</v>
      </c>
      <c r="K83" s="23" t="s">
        <v>128</v>
      </c>
      <c r="L83" s="79"/>
    </row>
    <row r="84" spans="1:12" x14ac:dyDescent="0.3">
      <c r="A84" s="71" t="s">
        <v>89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1:12" x14ac:dyDescent="0.3">
      <c r="A85" s="71" t="s">
        <v>90</v>
      </c>
      <c r="B85" s="72"/>
      <c r="C85" s="72"/>
      <c r="D85" s="72"/>
      <c r="E85" s="72"/>
      <c r="F85" s="72"/>
      <c r="G85" s="72"/>
      <c r="H85" s="77"/>
      <c r="I85" s="77"/>
      <c r="J85" s="77"/>
      <c r="K85" s="77"/>
      <c r="L85" s="77"/>
    </row>
    <row r="86" spans="1:12" x14ac:dyDescent="0.3">
      <c r="A86" s="27">
        <v>1</v>
      </c>
      <c r="B86" s="47" t="s">
        <v>18</v>
      </c>
      <c r="C86" s="31">
        <v>3</v>
      </c>
      <c r="D86" s="31">
        <v>2</v>
      </c>
      <c r="E86" s="27">
        <v>0</v>
      </c>
      <c r="F86" s="31" t="s">
        <v>131</v>
      </c>
      <c r="G86" s="27" t="s">
        <v>91</v>
      </c>
      <c r="H86" s="27">
        <f t="shared" ref="H86:H87" si="39">I86+J86</f>
        <v>30</v>
      </c>
      <c r="I86" s="31">
        <v>0</v>
      </c>
      <c r="J86" s="31">
        <v>30</v>
      </c>
      <c r="K86" s="31">
        <v>1</v>
      </c>
      <c r="L86" s="27">
        <v>0</v>
      </c>
    </row>
    <row r="87" spans="1:12" x14ac:dyDescent="0.3">
      <c r="A87" s="27">
        <v>2</v>
      </c>
      <c r="B87" s="47" t="s">
        <v>39</v>
      </c>
      <c r="C87" s="31">
        <v>3</v>
      </c>
      <c r="D87" s="31">
        <v>0</v>
      </c>
      <c r="E87" s="27">
        <v>0</v>
      </c>
      <c r="F87" s="31" t="s">
        <v>131</v>
      </c>
      <c r="G87" s="27" t="s">
        <v>92</v>
      </c>
      <c r="H87" s="27">
        <f t="shared" si="39"/>
        <v>30</v>
      </c>
      <c r="I87" s="31">
        <v>0</v>
      </c>
      <c r="J87" s="31">
        <v>30</v>
      </c>
      <c r="K87" s="31">
        <v>0</v>
      </c>
      <c r="L87" s="27">
        <v>0</v>
      </c>
    </row>
    <row r="88" spans="1:12" x14ac:dyDescent="0.3">
      <c r="A88" s="89" t="s">
        <v>93</v>
      </c>
      <c r="B88" s="90"/>
      <c r="C88" s="91"/>
      <c r="D88" s="33">
        <f>SUM(D86:D87)</f>
        <v>2</v>
      </c>
      <c r="E88" s="33">
        <f>SUM(E86:E87)</f>
        <v>0</v>
      </c>
      <c r="F88" s="33" t="s">
        <v>94</v>
      </c>
      <c r="G88" s="33" t="s">
        <v>94</v>
      </c>
      <c r="H88" s="33">
        <f>SUM(I88:J88)</f>
        <v>60</v>
      </c>
      <c r="I88" s="33">
        <f t="shared" ref="I88:L88" si="40">SUM(I86:I87)</f>
        <v>0</v>
      </c>
      <c r="J88" s="33">
        <f t="shared" si="40"/>
        <v>60</v>
      </c>
      <c r="K88" s="33">
        <f t="shared" si="40"/>
        <v>1</v>
      </c>
      <c r="L88" s="33">
        <f t="shared" si="40"/>
        <v>0</v>
      </c>
    </row>
    <row r="89" spans="1:12" x14ac:dyDescent="0.3">
      <c r="A89" s="74" t="s">
        <v>95</v>
      </c>
      <c r="B89" s="75"/>
      <c r="C89" s="76"/>
      <c r="D89" s="16" t="s">
        <v>94</v>
      </c>
      <c r="E89" s="27">
        <f>E88</f>
        <v>0</v>
      </c>
      <c r="F89" s="27" t="s">
        <v>94</v>
      </c>
      <c r="G89" s="27" t="s">
        <v>94</v>
      </c>
      <c r="H89" s="34">
        <f t="shared" ref="H89:H90" si="41">SUM(I89:J89)</f>
        <v>0</v>
      </c>
      <c r="I89" s="27">
        <v>0</v>
      </c>
      <c r="J89" s="34">
        <v>0</v>
      </c>
      <c r="K89" s="34" cm="1">
        <f t="array" ref="K89">SUMPRODUCT(ROUND(IF(K86:K87&gt;0,E86:E87/D86:D87,0)*K86:K87,0))</f>
        <v>0</v>
      </c>
      <c r="L89" s="27">
        <f t="shared" ref="L89" si="42">SUMIF($E86:$E87,"&gt;0",L86:L87)</f>
        <v>0</v>
      </c>
    </row>
    <row r="90" spans="1:12" x14ac:dyDescent="0.3">
      <c r="A90" s="74" t="s">
        <v>96</v>
      </c>
      <c r="B90" s="75"/>
      <c r="C90" s="76"/>
      <c r="D90" s="27">
        <f>SUMIF(G86:G87,"f",D86:D87)</f>
        <v>2</v>
      </c>
      <c r="E90" s="27">
        <f>SUMIF(G86:G87,"f",E86:E87)</f>
        <v>0</v>
      </c>
      <c r="F90" s="27" t="s">
        <v>94</v>
      </c>
      <c r="G90" s="27" t="s">
        <v>94</v>
      </c>
      <c r="H90" s="27">
        <f t="shared" si="41"/>
        <v>30</v>
      </c>
      <c r="I90" s="27">
        <f t="shared" ref="I90:J90" si="43">SUMIF($G86:$G87,"f",I86:I87)</f>
        <v>0</v>
      </c>
      <c r="J90" s="27">
        <f t="shared" si="43"/>
        <v>30</v>
      </c>
      <c r="K90" s="27">
        <f>SUMIF($G86:$G87,"f",K86:K87)</f>
        <v>1</v>
      </c>
      <c r="L90" s="27">
        <f t="shared" ref="L90" si="44">SUMIF($G86:$G87,"f",L86:L87)</f>
        <v>0</v>
      </c>
    </row>
    <row r="91" spans="1:12" x14ac:dyDescent="0.3">
      <c r="A91" s="71" t="s">
        <v>98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x14ac:dyDescent="0.3">
      <c r="A92" s="27">
        <v>1</v>
      </c>
      <c r="B92" s="38" t="s">
        <v>53</v>
      </c>
      <c r="C92" s="27">
        <v>3</v>
      </c>
      <c r="D92" s="27">
        <v>4.5</v>
      </c>
      <c r="E92" s="27">
        <v>1</v>
      </c>
      <c r="F92" s="27" t="s">
        <v>132</v>
      </c>
      <c r="G92" s="31" t="s">
        <v>92</v>
      </c>
      <c r="H92" s="31">
        <f>I92+J92</f>
        <v>60</v>
      </c>
      <c r="I92" s="31">
        <v>30</v>
      </c>
      <c r="J92" s="31">
        <v>30</v>
      </c>
      <c r="K92" s="31">
        <v>4</v>
      </c>
      <c r="L92" s="27">
        <v>0</v>
      </c>
    </row>
    <row r="93" spans="1:12" x14ac:dyDescent="0.3">
      <c r="A93" s="27">
        <v>2</v>
      </c>
      <c r="B93" s="38" t="s">
        <v>40</v>
      </c>
      <c r="C93" s="27">
        <v>3</v>
      </c>
      <c r="D93" s="27">
        <v>6.5</v>
      </c>
      <c r="E93" s="27">
        <v>1.5</v>
      </c>
      <c r="F93" s="27" t="s">
        <v>132</v>
      </c>
      <c r="G93" s="31" t="s">
        <v>92</v>
      </c>
      <c r="H93" s="31">
        <f t="shared" ref="H93" si="45">I93+J93</f>
        <v>90</v>
      </c>
      <c r="I93" s="31">
        <v>45</v>
      </c>
      <c r="J93" s="31">
        <v>45</v>
      </c>
      <c r="K93" s="31">
        <v>4</v>
      </c>
      <c r="L93" s="27">
        <v>0</v>
      </c>
    </row>
    <row r="94" spans="1:12" x14ac:dyDescent="0.3">
      <c r="A94" s="27">
        <v>3</v>
      </c>
      <c r="B94" s="50" t="s">
        <v>52</v>
      </c>
      <c r="C94" s="27">
        <v>3</v>
      </c>
      <c r="D94" s="27">
        <v>4.5</v>
      </c>
      <c r="E94" s="27">
        <v>1</v>
      </c>
      <c r="F94" s="27" t="s">
        <v>132</v>
      </c>
      <c r="G94" s="31" t="s">
        <v>92</v>
      </c>
      <c r="H94" s="31">
        <f>I94+J94</f>
        <v>60</v>
      </c>
      <c r="I94" s="31">
        <v>30</v>
      </c>
      <c r="J94" s="31">
        <v>30</v>
      </c>
      <c r="K94" s="31">
        <v>4</v>
      </c>
      <c r="L94" s="27">
        <v>0</v>
      </c>
    </row>
    <row r="95" spans="1:12" x14ac:dyDescent="0.3">
      <c r="A95" s="27">
        <v>4</v>
      </c>
      <c r="B95" s="51" t="s">
        <v>79</v>
      </c>
      <c r="C95" s="27">
        <v>3</v>
      </c>
      <c r="D95" s="27">
        <v>4.5</v>
      </c>
      <c r="E95" s="27">
        <v>3</v>
      </c>
      <c r="F95" s="31" t="s">
        <v>131</v>
      </c>
      <c r="G95" s="31" t="s">
        <v>92</v>
      </c>
      <c r="H95" s="31">
        <f>I95+J95</f>
        <v>60</v>
      </c>
      <c r="I95" s="31">
        <v>15</v>
      </c>
      <c r="J95" s="31">
        <v>45</v>
      </c>
      <c r="K95" s="31">
        <v>2</v>
      </c>
      <c r="L95" s="27">
        <v>0</v>
      </c>
    </row>
    <row r="96" spans="1:12" x14ac:dyDescent="0.3">
      <c r="A96" s="71" t="s">
        <v>93</v>
      </c>
      <c r="B96" s="72"/>
      <c r="C96" s="73"/>
      <c r="D96" s="33">
        <f>SUM(D92:D95)</f>
        <v>20</v>
      </c>
      <c r="E96" s="33">
        <f>SUM(E92:E95)</f>
        <v>6.5</v>
      </c>
      <c r="F96" s="33" t="s">
        <v>94</v>
      </c>
      <c r="G96" s="33" t="s">
        <v>94</v>
      </c>
      <c r="H96" s="33">
        <f>SUM(I96:J96)</f>
        <v>270</v>
      </c>
      <c r="I96" s="33">
        <f>SUM(I92:I95)</f>
        <v>120</v>
      </c>
      <c r="J96" s="33">
        <f>SUM(J92:J95)</f>
        <v>150</v>
      </c>
      <c r="K96" s="33">
        <f>SUM(K92:K95)</f>
        <v>14</v>
      </c>
      <c r="L96" s="33">
        <f t="shared" ref="L96" si="46">SUM(L92:L95)</f>
        <v>0</v>
      </c>
    </row>
    <row r="97" spans="1:12" x14ac:dyDescent="0.3">
      <c r="A97" s="74" t="s">
        <v>95</v>
      </c>
      <c r="B97" s="75"/>
      <c r="C97" s="76"/>
      <c r="D97" s="16" t="s">
        <v>94</v>
      </c>
      <c r="E97" s="27">
        <f>E96</f>
        <v>6.5</v>
      </c>
      <c r="F97" s="27" t="s">
        <v>94</v>
      </c>
      <c r="G97" s="27" t="s">
        <v>94</v>
      </c>
      <c r="H97" s="34">
        <f t="shared" ref="H97" si="47">SUM(I97:J97)</f>
        <v>87</v>
      </c>
      <c r="I97" s="27">
        <v>0</v>
      </c>
      <c r="J97" s="34" cm="1">
        <f t="array" ref="J97">SUMPRODUCT(ROUND(IF(IF(J92:J95&gt;0,E92:E95/(J92:J95/H92:H95*D92:D95),0)*J92:J95&gt;J92:J95,J92:J95,IF(J92:J95&gt;0,E92:E95/(J92:J95/H92:H95*D92:D95),0)*J92:J95),0))</f>
        <v>87</v>
      </c>
      <c r="K97" s="34" cm="1">
        <f t="array" ref="K97">SUMPRODUCT(ROUND(IF(K92:K95&gt;0,E92:E95/D92:D95,0)*K92:K95,0))</f>
        <v>4</v>
      </c>
      <c r="L97" s="27">
        <f>SUMIF($E92:$E95,"&gt;0",L92:L95)</f>
        <v>0</v>
      </c>
    </row>
    <row r="98" spans="1:12" x14ac:dyDescent="0.3">
      <c r="A98" s="74" t="s">
        <v>96</v>
      </c>
      <c r="B98" s="75"/>
      <c r="C98" s="76"/>
      <c r="D98" s="27">
        <f>SUMIF(G92:G95,"f",D92:D95)</f>
        <v>0</v>
      </c>
      <c r="E98" s="27">
        <f>SUMIF(G92:G95,"f",E92:E95)</f>
        <v>0</v>
      </c>
      <c r="F98" s="27" t="s">
        <v>94</v>
      </c>
      <c r="G98" s="27" t="s">
        <v>94</v>
      </c>
      <c r="H98" s="27">
        <f t="shared" ref="H98:J98" si="48">SUMIF($G92:$G95,"f",H92:H95)</f>
        <v>0</v>
      </c>
      <c r="I98" s="27">
        <f t="shared" si="48"/>
        <v>0</v>
      </c>
      <c r="J98" s="27">
        <f t="shared" si="48"/>
        <v>0</v>
      </c>
      <c r="K98" s="27">
        <f>SUMIF($G92:$G95,"f",K92:K95)</f>
        <v>0</v>
      </c>
      <c r="L98" s="27">
        <f>SUMIF($G92:$G95,"f",L92:L95)</f>
        <v>0</v>
      </c>
    </row>
    <row r="99" spans="1:12" x14ac:dyDescent="0.3">
      <c r="A99" s="71" t="s">
        <v>99</v>
      </c>
      <c r="B99" s="72"/>
      <c r="C99" s="72"/>
      <c r="D99" s="72"/>
      <c r="E99" s="72"/>
      <c r="F99" s="72"/>
      <c r="G99" s="72"/>
      <c r="H99" s="72"/>
      <c r="I99" s="77"/>
      <c r="J99" s="77"/>
      <c r="K99" s="77"/>
      <c r="L99" s="72"/>
    </row>
    <row r="100" spans="1:12" x14ac:dyDescent="0.3">
      <c r="A100" s="27">
        <v>1</v>
      </c>
      <c r="B100" s="38" t="s">
        <v>22</v>
      </c>
      <c r="C100" s="27">
        <v>3</v>
      </c>
      <c r="D100" s="27">
        <v>4.5</v>
      </c>
      <c r="E100" s="27">
        <v>2</v>
      </c>
      <c r="F100" s="31" t="s">
        <v>131</v>
      </c>
      <c r="G100" s="27" t="s">
        <v>91</v>
      </c>
      <c r="H100" s="27">
        <f>I100+J100</f>
        <v>60</v>
      </c>
      <c r="I100" s="31">
        <v>30</v>
      </c>
      <c r="J100" s="31">
        <v>30</v>
      </c>
      <c r="K100" s="31">
        <v>2</v>
      </c>
      <c r="L100" s="27">
        <v>0</v>
      </c>
    </row>
    <row r="101" spans="1:12" x14ac:dyDescent="0.3">
      <c r="A101" s="27">
        <v>2</v>
      </c>
      <c r="B101" s="50" t="s">
        <v>33</v>
      </c>
      <c r="C101" s="27">
        <v>3</v>
      </c>
      <c r="D101" s="27">
        <v>3.5</v>
      </c>
      <c r="E101" s="27">
        <v>2</v>
      </c>
      <c r="F101" s="31" t="s">
        <v>131</v>
      </c>
      <c r="G101" s="27" t="s">
        <v>91</v>
      </c>
      <c r="H101" s="27">
        <f>I101+J101</f>
        <v>45</v>
      </c>
      <c r="I101" s="31">
        <v>15</v>
      </c>
      <c r="J101" s="31">
        <v>30</v>
      </c>
      <c r="K101" s="31">
        <v>2</v>
      </c>
      <c r="L101" s="27">
        <v>0</v>
      </c>
    </row>
    <row r="102" spans="1:12" x14ac:dyDescent="0.3">
      <c r="A102" s="89" t="s">
        <v>93</v>
      </c>
      <c r="B102" s="90"/>
      <c r="C102" s="91"/>
      <c r="D102" s="33">
        <f>SUM(D100:D101)</f>
        <v>8</v>
      </c>
      <c r="E102" s="33">
        <f>SUM(E100:E101)</f>
        <v>4</v>
      </c>
      <c r="F102" s="33" t="s">
        <v>94</v>
      </c>
      <c r="G102" s="33" t="s">
        <v>94</v>
      </c>
      <c r="H102" s="33">
        <f>SUM(I102:J102)</f>
        <v>105</v>
      </c>
      <c r="I102" s="33">
        <f t="shared" ref="I102:L102" si="49">SUM(I100:I101)</f>
        <v>45</v>
      </c>
      <c r="J102" s="33">
        <f t="shared" si="49"/>
        <v>60</v>
      </c>
      <c r="K102" s="33">
        <f t="shared" si="49"/>
        <v>4</v>
      </c>
      <c r="L102" s="33">
        <f t="shared" si="49"/>
        <v>0</v>
      </c>
    </row>
    <row r="103" spans="1:12" x14ac:dyDescent="0.3">
      <c r="A103" s="74" t="s">
        <v>95</v>
      </c>
      <c r="B103" s="75"/>
      <c r="C103" s="76"/>
      <c r="D103" s="16" t="s">
        <v>94</v>
      </c>
      <c r="E103" s="27">
        <f>E102</f>
        <v>4</v>
      </c>
      <c r="F103" s="27" t="s">
        <v>94</v>
      </c>
      <c r="G103" s="27" t="s">
        <v>94</v>
      </c>
      <c r="H103" s="34">
        <f t="shared" ref="H103:H104" si="50">SUM(I103:J103)</f>
        <v>53</v>
      </c>
      <c r="I103" s="27">
        <v>0</v>
      </c>
      <c r="J103" s="34" cm="1">
        <f t="array" ref="J103">SUMPRODUCT(ROUND(IF(IF(J100:J101&gt;0,E100:E101/(J100:J101/H100:H101*D100:D101),0)*J100:J101&gt;J100:J101,J100:J101,IF(J100:J101&gt;0,E100:E101/(J100:J101/H100:H101*D100:D101),0)*J100:J101),0))</f>
        <v>53</v>
      </c>
      <c r="K103" s="34" cm="1">
        <f t="array" ref="K103">SUMPRODUCT(ROUND(IF(K100:K101&gt;0,E100:E101/D100:D101,0)*K100:K101,0))</f>
        <v>2</v>
      </c>
      <c r="L103" s="27">
        <f t="shared" ref="L103" si="51">SUMIF($E100:$E101,"&gt;0",L100:L101)</f>
        <v>0</v>
      </c>
    </row>
    <row r="104" spans="1:12" x14ac:dyDescent="0.3">
      <c r="A104" s="74" t="s">
        <v>96</v>
      </c>
      <c r="B104" s="75"/>
      <c r="C104" s="76"/>
      <c r="D104" s="27">
        <f>SUMIF(G100:G101,"f",D100:D101)</f>
        <v>8</v>
      </c>
      <c r="E104" s="27">
        <f>SUMIF(G100:G101,"f",E100:E101)</f>
        <v>4</v>
      </c>
      <c r="F104" s="27" t="s">
        <v>94</v>
      </c>
      <c r="G104" s="27" t="s">
        <v>94</v>
      </c>
      <c r="H104" s="27">
        <f t="shared" si="50"/>
        <v>105</v>
      </c>
      <c r="I104" s="27">
        <f t="shared" ref="I104:J104" si="52">SUMIF($G100:$G101,"f",I100:I101)</f>
        <v>45</v>
      </c>
      <c r="J104" s="27">
        <f t="shared" si="52"/>
        <v>60</v>
      </c>
      <c r="K104" s="27">
        <f>SUMIF($G100:$G101,"f",K100:K101)</f>
        <v>4</v>
      </c>
      <c r="L104" s="27">
        <f t="shared" ref="L104" si="53">SUMIF($G100:$G101,"f",L100:L101)</f>
        <v>0</v>
      </c>
    </row>
    <row r="105" spans="1:12" x14ac:dyDescent="0.3">
      <c r="A105" s="71" t="s">
        <v>156</v>
      </c>
      <c r="B105" s="72"/>
      <c r="C105" s="73"/>
      <c r="D105" s="33">
        <f>D88+D96+D102</f>
        <v>30</v>
      </c>
      <c r="E105" s="33">
        <f t="shared" ref="E105:L105" si="54">E88+E96+E102</f>
        <v>10.5</v>
      </c>
      <c r="F105" s="33" t="s">
        <v>94</v>
      </c>
      <c r="G105" s="33" t="s">
        <v>94</v>
      </c>
      <c r="H105" s="33">
        <f t="shared" si="54"/>
        <v>435</v>
      </c>
      <c r="I105" s="33">
        <f t="shared" si="54"/>
        <v>165</v>
      </c>
      <c r="J105" s="33">
        <f t="shared" si="54"/>
        <v>270</v>
      </c>
      <c r="K105" s="33">
        <f t="shared" si="54"/>
        <v>19</v>
      </c>
      <c r="L105" s="33">
        <f t="shared" si="54"/>
        <v>0</v>
      </c>
    </row>
    <row r="107" spans="1:12" x14ac:dyDescent="0.3">
      <c r="A107" s="18" t="s">
        <v>23</v>
      </c>
    </row>
    <row r="108" spans="1:12" ht="72" customHeight="1" x14ac:dyDescent="0.3">
      <c r="A108" s="84" t="s">
        <v>81</v>
      </c>
      <c r="B108" s="84" t="s">
        <v>82</v>
      </c>
      <c r="C108" s="78" t="s">
        <v>83</v>
      </c>
      <c r="D108" s="78" t="s">
        <v>84</v>
      </c>
      <c r="E108" s="80" t="s">
        <v>85</v>
      </c>
      <c r="F108" s="78" t="s">
        <v>86</v>
      </c>
      <c r="G108" s="80" t="s">
        <v>87</v>
      </c>
      <c r="H108" s="86" t="s">
        <v>88</v>
      </c>
      <c r="I108" s="87"/>
      <c r="J108" s="87"/>
      <c r="K108" s="88"/>
      <c r="L108" s="78" t="s">
        <v>168</v>
      </c>
    </row>
    <row r="109" spans="1:12" ht="72" customHeight="1" x14ac:dyDescent="0.3">
      <c r="A109" s="85"/>
      <c r="B109" s="85"/>
      <c r="C109" s="79"/>
      <c r="D109" s="79"/>
      <c r="E109" s="81"/>
      <c r="F109" s="79"/>
      <c r="G109" s="81"/>
      <c r="H109" s="22" t="s">
        <v>2</v>
      </c>
      <c r="I109" s="23" t="s">
        <v>3</v>
      </c>
      <c r="J109" s="23" t="s">
        <v>4</v>
      </c>
      <c r="K109" s="23" t="s">
        <v>128</v>
      </c>
      <c r="L109" s="79"/>
    </row>
    <row r="110" spans="1:12" x14ac:dyDescent="0.3">
      <c r="A110" s="71" t="s">
        <v>89</v>
      </c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</row>
    <row r="111" spans="1:12" x14ac:dyDescent="0.3">
      <c r="A111" s="71" t="s">
        <v>90</v>
      </c>
      <c r="B111" s="72"/>
      <c r="C111" s="72"/>
      <c r="D111" s="72"/>
      <c r="E111" s="72"/>
      <c r="F111" s="72"/>
      <c r="G111" s="72"/>
      <c r="H111" s="77"/>
      <c r="I111" s="77"/>
      <c r="J111" s="77"/>
      <c r="K111" s="77"/>
      <c r="L111" s="77"/>
    </row>
    <row r="112" spans="1:12" x14ac:dyDescent="0.3">
      <c r="A112" s="27">
        <v>1</v>
      </c>
      <c r="B112" s="47" t="s">
        <v>24</v>
      </c>
      <c r="C112" s="31">
        <v>4</v>
      </c>
      <c r="D112" s="31">
        <v>2</v>
      </c>
      <c r="E112" s="27">
        <v>0</v>
      </c>
      <c r="F112" s="31" t="s">
        <v>131</v>
      </c>
      <c r="G112" s="27" t="s">
        <v>91</v>
      </c>
      <c r="H112" s="27">
        <f t="shared" ref="H112:H113" si="55">I112+J112</f>
        <v>30</v>
      </c>
      <c r="I112" s="31">
        <v>0</v>
      </c>
      <c r="J112" s="31">
        <v>30</v>
      </c>
      <c r="K112" s="31">
        <v>1</v>
      </c>
      <c r="L112" s="27">
        <v>0</v>
      </c>
    </row>
    <row r="113" spans="1:12" x14ac:dyDescent="0.3">
      <c r="A113" s="27">
        <v>2</v>
      </c>
      <c r="B113" s="47" t="s">
        <v>25</v>
      </c>
      <c r="C113" s="31">
        <v>4</v>
      </c>
      <c r="D113" s="31">
        <v>0</v>
      </c>
      <c r="E113" s="27">
        <v>0</v>
      </c>
      <c r="F113" s="31" t="s">
        <v>131</v>
      </c>
      <c r="G113" s="27" t="s">
        <v>92</v>
      </c>
      <c r="H113" s="27">
        <f t="shared" si="55"/>
        <v>30</v>
      </c>
      <c r="I113" s="31">
        <v>0</v>
      </c>
      <c r="J113" s="31">
        <v>30</v>
      </c>
      <c r="K113" s="31">
        <v>0</v>
      </c>
      <c r="L113" s="27">
        <v>0</v>
      </c>
    </row>
    <row r="114" spans="1:12" x14ac:dyDescent="0.3">
      <c r="A114" s="89" t="s">
        <v>93</v>
      </c>
      <c r="B114" s="90"/>
      <c r="C114" s="91"/>
      <c r="D114" s="33">
        <f>SUM(D112:D113)</f>
        <v>2</v>
      </c>
      <c r="E114" s="33">
        <f>SUM(E112:E113)</f>
        <v>0</v>
      </c>
      <c r="F114" s="33" t="s">
        <v>94</v>
      </c>
      <c r="G114" s="33" t="s">
        <v>94</v>
      </c>
      <c r="H114" s="33">
        <f>SUM(I114:J114)</f>
        <v>60</v>
      </c>
      <c r="I114" s="33">
        <f t="shared" ref="I114:L114" si="56">SUM(I112:I113)</f>
        <v>0</v>
      </c>
      <c r="J114" s="33">
        <f t="shared" si="56"/>
        <v>60</v>
      </c>
      <c r="K114" s="33">
        <f t="shared" si="56"/>
        <v>1</v>
      </c>
      <c r="L114" s="33">
        <f t="shared" si="56"/>
        <v>0</v>
      </c>
    </row>
    <row r="115" spans="1:12" x14ac:dyDescent="0.3">
      <c r="A115" s="74" t="s">
        <v>95</v>
      </c>
      <c r="B115" s="75"/>
      <c r="C115" s="76"/>
      <c r="D115" s="16" t="s">
        <v>94</v>
      </c>
      <c r="E115" s="27">
        <f>E114</f>
        <v>0</v>
      </c>
      <c r="F115" s="27" t="s">
        <v>94</v>
      </c>
      <c r="G115" s="27" t="s">
        <v>94</v>
      </c>
      <c r="H115" s="34">
        <f t="shared" ref="H115:H116" si="57">SUM(I115:J115)</f>
        <v>0</v>
      </c>
      <c r="I115" s="27">
        <v>0</v>
      </c>
      <c r="J115" s="34">
        <v>0</v>
      </c>
      <c r="K115" s="34" cm="1">
        <f t="array" ref="K115">SUMPRODUCT(ROUND(IF(K112:K113&gt;0,E112:E113/D112:D113,0)*K112:K113,0))</f>
        <v>0</v>
      </c>
      <c r="L115" s="27">
        <f t="shared" ref="L115" si="58">SUMIF($E112:$E113,"&gt;0",L112:L113)</f>
        <v>0</v>
      </c>
    </row>
    <row r="116" spans="1:12" x14ac:dyDescent="0.3">
      <c r="A116" s="74" t="s">
        <v>96</v>
      </c>
      <c r="B116" s="75"/>
      <c r="C116" s="76"/>
      <c r="D116" s="27">
        <f>SUMIF(G112:G113,"f",D112:D113)</f>
        <v>2</v>
      </c>
      <c r="E116" s="27">
        <f>SUMIF(G112:G113,"f",E112:E113)</f>
        <v>0</v>
      </c>
      <c r="F116" s="27" t="s">
        <v>94</v>
      </c>
      <c r="G116" s="27" t="s">
        <v>94</v>
      </c>
      <c r="H116" s="27">
        <f t="shared" si="57"/>
        <v>30</v>
      </c>
      <c r="I116" s="27">
        <f t="shared" ref="I116:J116" si="59">SUMIF($G112:$G113,"f",I112:I113)</f>
        <v>0</v>
      </c>
      <c r="J116" s="27">
        <f t="shared" si="59"/>
        <v>30</v>
      </c>
      <c r="K116" s="27">
        <f>SUMIF($G112:$G113,"f",K112:K113)</f>
        <v>1</v>
      </c>
      <c r="L116" s="27">
        <f t="shared" ref="L116" si="60">SUMIF($G112:$G113,"f",L112:L113)</f>
        <v>0</v>
      </c>
    </row>
    <row r="117" spans="1:12" x14ac:dyDescent="0.3">
      <c r="A117" s="71" t="s">
        <v>98</v>
      </c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</row>
    <row r="118" spans="1:12" x14ac:dyDescent="0.3">
      <c r="A118" s="27">
        <v>1</v>
      </c>
      <c r="B118" s="38" t="s">
        <v>58</v>
      </c>
      <c r="C118" s="27">
        <v>4</v>
      </c>
      <c r="D118" s="27">
        <v>2</v>
      </c>
      <c r="E118" s="27">
        <v>2</v>
      </c>
      <c r="F118" s="31" t="s">
        <v>131</v>
      </c>
      <c r="G118" s="27" t="s">
        <v>91</v>
      </c>
      <c r="H118" s="31">
        <f>I118+J118</f>
        <v>30</v>
      </c>
      <c r="I118" s="31">
        <v>0</v>
      </c>
      <c r="J118" s="31">
        <v>30</v>
      </c>
      <c r="K118" s="31">
        <v>2</v>
      </c>
      <c r="L118" s="27">
        <v>0</v>
      </c>
    </row>
    <row r="119" spans="1:12" x14ac:dyDescent="0.3">
      <c r="A119" s="27">
        <v>2</v>
      </c>
      <c r="B119" s="51" t="s">
        <v>42</v>
      </c>
      <c r="C119" s="27">
        <v>4</v>
      </c>
      <c r="D119" s="27">
        <v>5</v>
      </c>
      <c r="E119" s="27">
        <v>1.5</v>
      </c>
      <c r="F119" s="27" t="s">
        <v>132</v>
      </c>
      <c r="G119" s="31" t="s">
        <v>92</v>
      </c>
      <c r="H119" s="31">
        <f>I119+J119</f>
        <v>60</v>
      </c>
      <c r="I119" s="31">
        <v>30</v>
      </c>
      <c r="J119" s="31">
        <v>30</v>
      </c>
      <c r="K119" s="31">
        <v>4</v>
      </c>
      <c r="L119" s="27">
        <v>0</v>
      </c>
    </row>
    <row r="120" spans="1:12" x14ac:dyDescent="0.3">
      <c r="A120" s="71" t="s">
        <v>93</v>
      </c>
      <c r="B120" s="72"/>
      <c r="C120" s="73"/>
      <c r="D120" s="33">
        <f>SUM(D118:D119)</f>
        <v>7</v>
      </c>
      <c r="E120" s="33">
        <f>SUM(E118:E119)</f>
        <v>3.5</v>
      </c>
      <c r="F120" s="33" t="s">
        <v>94</v>
      </c>
      <c r="G120" s="33" t="s">
        <v>94</v>
      </c>
      <c r="H120" s="33">
        <f>SUM(H118:H119)</f>
        <v>90</v>
      </c>
      <c r="I120" s="33">
        <f>SUM(I118:I119)</f>
        <v>30</v>
      </c>
      <c r="J120" s="33">
        <f>SUM(J118:J119)</f>
        <v>60</v>
      </c>
      <c r="K120" s="33">
        <f>SUM(K118:K119)</f>
        <v>6</v>
      </c>
      <c r="L120" s="33">
        <f>SUM(L118:L119)</f>
        <v>0</v>
      </c>
    </row>
    <row r="121" spans="1:12" x14ac:dyDescent="0.3">
      <c r="A121" s="74" t="s">
        <v>95</v>
      </c>
      <c r="B121" s="75"/>
      <c r="C121" s="76"/>
      <c r="D121" s="16" t="s">
        <v>94</v>
      </c>
      <c r="E121" s="27">
        <f>E120</f>
        <v>3.5</v>
      </c>
      <c r="F121" s="27" t="s">
        <v>94</v>
      </c>
      <c r="G121" s="27" t="s">
        <v>94</v>
      </c>
      <c r="H121" s="34">
        <f>SUM(I121:J121)</f>
        <v>48</v>
      </c>
      <c r="I121" s="27">
        <v>0</v>
      </c>
      <c r="J121" s="34" cm="1">
        <f t="array" ref="J121">SUMPRODUCT(ROUND(IF(IF(J118:J119&gt;0,E118:E119/(J118:J119/H118:H119*D118:D119),0)*J118:J119&gt;J118:J119,J118:J119,IF(J118:J119&gt;0,E118:E119/(J118:J119/H118:H119*D118:D119),0)*J118:J119),0))</f>
        <v>48</v>
      </c>
      <c r="K121" s="34" cm="1">
        <f t="array" ref="K121">SUMPRODUCT(ROUND(IF(K118:K119&gt;0,E118:E119/D118:D119,0)*K118:K119,0))</f>
        <v>3</v>
      </c>
      <c r="L121" s="27">
        <f>SUMIF($E118:$E119,"&gt;0",L118:L119)</f>
        <v>0</v>
      </c>
    </row>
    <row r="122" spans="1:12" x14ac:dyDescent="0.3">
      <c r="A122" s="74" t="s">
        <v>96</v>
      </c>
      <c r="B122" s="75"/>
      <c r="C122" s="76"/>
      <c r="D122" s="27">
        <f>SUMIF(G118:G119,"f",D118:D119)</f>
        <v>2</v>
      </c>
      <c r="E122" s="27">
        <f>SUMIF(G118:G119,"f",E118:E119)</f>
        <v>2</v>
      </c>
      <c r="F122" s="27" t="s">
        <v>94</v>
      </c>
      <c r="G122" s="27" t="s">
        <v>94</v>
      </c>
      <c r="H122" s="27">
        <f>SUMIF($G118:$G119,"f",H118:H119)</f>
        <v>30</v>
      </c>
      <c r="I122" s="27">
        <f>SUMIF($G118:$G119,"f",I118:I119)</f>
        <v>0</v>
      </c>
      <c r="J122" s="27">
        <f>SUMIF($G118:$G119,"f",J118:J119)</f>
        <v>30</v>
      </c>
      <c r="K122" s="27">
        <f>SUMIF($G118:$G119,"f",K118:K119)</f>
        <v>2</v>
      </c>
      <c r="L122" s="27">
        <f>SUMIF($G118:$G119,"f",L118:L119)</f>
        <v>0</v>
      </c>
    </row>
    <row r="123" spans="1:12" x14ac:dyDescent="0.3">
      <c r="A123" s="71" t="s">
        <v>99</v>
      </c>
      <c r="B123" s="72"/>
      <c r="C123" s="72"/>
      <c r="D123" s="72"/>
      <c r="E123" s="72"/>
      <c r="F123" s="72"/>
      <c r="G123" s="72"/>
      <c r="H123" s="72"/>
      <c r="I123" s="77"/>
      <c r="J123" s="77"/>
      <c r="K123" s="77"/>
      <c r="L123" s="72"/>
    </row>
    <row r="124" spans="1:12" x14ac:dyDescent="0.3">
      <c r="A124" s="27">
        <v>1</v>
      </c>
      <c r="B124" s="38" t="s">
        <v>14</v>
      </c>
      <c r="C124" s="27">
        <v>4</v>
      </c>
      <c r="D124" s="27">
        <v>2</v>
      </c>
      <c r="E124" s="27">
        <v>1</v>
      </c>
      <c r="F124" s="31" t="s">
        <v>131</v>
      </c>
      <c r="G124" s="27" t="s">
        <v>91</v>
      </c>
      <c r="H124" s="31">
        <f>I124+J124</f>
        <v>30</v>
      </c>
      <c r="I124" s="27">
        <v>15</v>
      </c>
      <c r="J124" s="27">
        <v>15</v>
      </c>
      <c r="K124" s="27">
        <v>2</v>
      </c>
      <c r="L124" s="27">
        <v>0</v>
      </c>
    </row>
    <row r="125" spans="1:12" ht="28.8" x14ac:dyDescent="0.3">
      <c r="A125" s="27">
        <v>2</v>
      </c>
      <c r="B125" s="49" t="s">
        <v>74</v>
      </c>
      <c r="C125" s="27">
        <v>4</v>
      </c>
      <c r="D125" s="52">
        <v>6</v>
      </c>
      <c r="E125" s="27">
        <v>2</v>
      </c>
      <c r="F125" s="27" t="s">
        <v>132</v>
      </c>
      <c r="G125" s="27" t="s">
        <v>91</v>
      </c>
      <c r="H125" s="31">
        <f t="shared" ref="H125:H128" si="61">I125+J125</f>
        <v>75</v>
      </c>
      <c r="I125" s="27">
        <v>30</v>
      </c>
      <c r="J125" s="27">
        <v>45</v>
      </c>
      <c r="K125" s="27">
        <v>4</v>
      </c>
      <c r="L125" s="27">
        <v>0</v>
      </c>
    </row>
    <row r="126" spans="1:12" x14ac:dyDescent="0.3">
      <c r="A126" s="27">
        <v>3</v>
      </c>
      <c r="B126" s="38" t="s">
        <v>68</v>
      </c>
      <c r="C126" s="27">
        <v>4</v>
      </c>
      <c r="D126" s="27">
        <v>4.5</v>
      </c>
      <c r="E126" s="27">
        <v>2</v>
      </c>
      <c r="F126" s="31" t="s">
        <v>131</v>
      </c>
      <c r="G126" s="27" t="s">
        <v>91</v>
      </c>
      <c r="H126" s="31">
        <f t="shared" si="61"/>
        <v>60</v>
      </c>
      <c r="I126" s="31">
        <v>30</v>
      </c>
      <c r="J126" s="31">
        <v>30</v>
      </c>
      <c r="K126" s="31">
        <v>2</v>
      </c>
      <c r="L126" s="27">
        <v>0</v>
      </c>
    </row>
    <row r="127" spans="1:12" x14ac:dyDescent="0.3">
      <c r="A127" s="27">
        <v>4</v>
      </c>
      <c r="B127" s="50" t="s">
        <v>21</v>
      </c>
      <c r="C127" s="27">
        <v>4</v>
      </c>
      <c r="D127" s="27">
        <v>4</v>
      </c>
      <c r="E127" s="27">
        <v>1.5</v>
      </c>
      <c r="F127" s="31" t="s">
        <v>131</v>
      </c>
      <c r="G127" s="27" t="s">
        <v>91</v>
      </c>
      <c r="H127" s="31">
        <f t="shared" si="61"/>
        <v>60</v>
      </c>
      <c r="I127" s="27">
        <v>30</v>
      </c>
      <c r="J127" s="27">
        <v>30</v>
      </c>
      <c r="K127" s="27">
        <v>2</v>
      </c>
      <c r="L127" s="27">
        <v>0</v>
      </c>
    </row>
    <row r="128" spans="1:12" x14ac:dyDescent="0.3">
      <c r="A128" s="27">
        <v>5</v>
      </c>
      <c r="B128" s="38" t="s">
        <v>27</v>
      </c>
      <c r="C128" s="27">
        <v>4</v>
      </c>
      <c r="D128" s="27">
        <v>4.5</v>
      </c>
      <c r="E128" s="27">
        <v>3</v>
      </c>
      <c r="F128" s="31" t="s">
        <v>131</v>
      </c>
      <c r="G128" s="27" t="s">
        <v>91</v>
      </c>
      <c r="H128" s="31">
        <f t="shared" si="61"/>
        <v>60</v>
      </c>
      <c r="I128" s="31">
        <v>15</v>
      </c>
      <c r="J128" s="31">
        <v>45</v>
      </c>
      <c r="K128" s="31">
        <v>2</v>
      </c>
      <c r="L128" s="27">
        <v>0</v>
      </c>
    </row>
    <row r="129" spans="1:12" x14ac:dyDescent="0.3">
      <c r="A129" s="92" t="s">
        <v>93</v>
      </c>
      <c r="B129" s="92"/>
      <c r="C129" s="92"/>
      <c r="D129" s="33">
        <f>SUM(D124:D128)</f>
        <v>21</v>
      </c>
      <c r="E129" s="33">
        <f>SUM(E124:E128)</f>
        <v>9.5</v>
      </c>
      <c r="F129" s="33" t="s">
        <v>94</v>
      </c>
      <c r="G129" s="33" t="s">
        <v>94</v>
      </c>
      <c r="H129" s="33">
        <f>SUM(H124:H128)</f>
        <v>285</v>
      </c>
      <c r="I129" s="33">
        <f>SUM(I124:I128)</f>
        <v>120</v>
      </c>
      <c r="J129" s="33">
        <f>SUM(J124:J128)</f>
        <v>165</v>
      </c>
      <c r="K129" s="33">
        <f>SUM(K124:K128)</f>
        <v>12</v>
      </c>
      <c r="L129" s="33">
        <f>SUM(L124:L128)</f>
        <v>0</v>
      </c>
    </row>
    <row r="130" spans="1:12" x14ac:dyDescent="0.3">
      <c r="A130" s="95" t="s">
        <v>95</v>
      </c>
      <c r="B130" s="95"/>
      <c r="C130" s="95"/>
      <c r="D130" s="27" t="s">
        <v>94</v>
      </c>
      <c r="E130" s="27">
        <f>E129</f>
        <v>9.5</v>
      </c>
      <c r="F130" s="27" t="s">
        <v>94</v>
      </c>
      <c r="G130" s="27" t="s">
        <v>94</v>
      </c>
      <c r="H130" s="34">
        <f>SUM(I130:J130)</f>
        <v>130</v>
      </c>
      <c r="I130" s="27">
        <v>0</v>
      </c>
      <c r="J130" s="34" cm="1">
        <f t="array" ref="J130">SUMPRODUCT(ROUND(IF(IF(D124:D128&gt;0,IF(J124:J128&gt;0,E124:E128/(J124:J128/H124:H128*D124:D128),0),0)*J124:J128&gt;J124:J128,J124:J128,IF(D124:D128&gt;0,IF(J124:J128&gt;0,E124:E128/(J124:J128/H124:H128*D124:D128),0),0)*J124:J128),0))</f>
        <v>130</v>
      </c>
      <c r="K130" s="34" cm="1">
        <f t="array" ref="K130">SUMPRODUCT(ROUND(IF(D124:D128&gt;0,E124:E128/D124:D128,0)*K124:K128,0))</f>
        <v>5</v>
      </c>
      <c r="L130" s="27">
        <f>SUMIF($E124:$E128,"&gt;0",L124:L128)</f>
        <v>0</v>
      </c>
    </row>
    <row r="131" spans="1:12" x14ac:dyDescent="0.3">
      <c r="A131" s="95" t="s">
        <v>96</v>
      </c>
      <c r="B131" s="95"/>
      <c r="C131" s="95"/>
      <c r="D131" s="27">
        <f>SUMIF(G124:G128,"f",D124:D128)</f>
        <v>21</v>
      </c>
      <c r="E131" s="27">
        <f>SUMIF(G124:G128,"f",E124:E128)</f>
        <v>9.5</v>
      </c>
      <c r="F131" s="27" t="s">
        <v>94</v>
      </c>
      <c r="G131" s="27" t="s">
        <v>94</v>
      </c>
      <c r="H131" s="27">
        <f>SUMIF($G124:$G128,"f",H124:H128)</f>
        <v>285</v>
      </c>
      <c r="I131" s="27">
        <f>SUMIF($G124:$G128,"f",I124:I128)</f>
        <v>120</v>
      </c>
      <c r="J131" s="27">
        <f>SUMIF($G124:$G128,"f",J124:J128)</f>
        <v>165</v>
      </c>
      <c r="K131" s="27">
        <f>SUMIF($G124:$G128,"f",K124:K128)</f>
        <v>12</v>
      </c>
      <c r="L131" s="27">
        <f>SUMIF($G124:$G128,"f",L124:L128)</f>
        <v>0</v>
      </c>
    </row>
    <row r="132" spans="1:12" x14ac:dyDescent="0.3">
      <c r="A132" s="92" t="s">
        <v>157</v>
      </c>
      <c r="B132" s="92"/>
      <c r="C132" s="92"/>
      <c r="D132" s="33">
        <f>D114+D120+D129</f>
        <v>30</v>
      </c>
      <c r="E132" s="33">
        <f>E114+E120+E129</f>
        <v>13</v>
      </c>
      <c r="F132" s="33" t="s">
        <v>94</v>
      </c>
      <c r="G132" s="33" t="s">
        <v>94</v>
      </c>
      <c r="H132" s="33">
        <f>H114+H120+H129</f>
        <v>435</v>
      </c>
      <c r="I132" s="33">
        <f>I114+I120+I129</f>
        <v>150</v>
      </c>
      <c r="J132" s="33">
        <f>J114+J120+J129</f>
        <v>285</v>
      </c>
      <c r="K132" s="33">
        <f>K114+K120+K129</f>
        <v>19</v>
      </c>
      <c r="L132" s="33">
        <f>L114+L120+L129</f>
        <v>0</v>
      </c>
    </row>
    <row r="133" spans="1:12" x14ac:dyDescent="0.3">
      <c r="A133" s="71" t="s">
        <v>158</v>
      </c>
      <c r="B133" s="72"/>
      <c r="C133" s="73"/>
      <c r="D133" s="33">
        <f>D105+D132</f>
        <v>60</v>
      </c>
      <c r="E133" s="33">
        <f t="shared" ref="E133:L133" si="62">E105+E132</f>
        <v>23.5</v>
      </c>
      <c r="F133" s="33" t="s">
        <v>94</v>
      </c>
      <c r="G133" s="33" t="s">
        <v>94</v>
      </c>
      <c r="H133" s="33">
        <f t="shared" si="62"/>
        <v>870</v>
      </c>
      <c r="I133" s="33">
        <f t="shared" si="62"/>
        <v>315</v>
      </c>
      <c r="J133" s="33">
        <f t="shared" si="62"/>
        <v>555</v>
      </c>
      <c r="K133" s="33">
        <f t="shared" si="62"/>
        <v>38</v>
      </c>
      <c r="L133" s="33">
        <f t="shared" si="62"/>
        <v>0</v>
      </c>
    </row>
    <row r="135" spans="1:12" x14ac:dyDescent="0.3">
      <c r="A135" s="18" t="s">
        <v>28</v>
      </c>
    </row>
    <row r="136" spans="1:12" ht="72" customHeight="1" x14ac:dyDescent="0.3">
      <c r="A136" s="84" t="s">
        <v>81</v>
      </c>
      <c r="B136" s="84" t="s">
        <v>82</v>
      </c>
      <c r="C136" s="78" t="s">
        <v>83</v>
      </c>
      <c r="D136" s="78" t="s">
        <v>84</v>
      </c>
      <c r="E136" s="80" t="s">
        <v>85</v>
      </c>
      <c r="F136" s="78" t="s">
        <v>86</v>
      </c>
      <c r="G136" s="80" t="s">
        <v>87</v>
      </c>
      <c r="H136" s="86" t="s">
        <v>88</v>
      </c>
      <c r="I136" s="87"/>
      <c r="J136" s="87"/>
      <c r="K136" s="88"/>
      <c r="L136" s="78" t="s">
        <v>168</v>
      </c>
    </row>
    <row r="137" spans="1:12" ht="72" customHeight="1" x14ac:dyDescent="0.3">
      <c r="A137" s="85"/>
      <c r="B137" s="85"/>
      <c r="C137" s="79"/>
      <c r="D137" s="79"/>
      <c r="E137" s="81"/>
      <c r="F137" s="79"/>
      <c r="G137" s="81"/>
      <c r="H137" s="22" t="s">
        <v>2</v>
      </c>
      <c r="I137" s="23" t="s">
        <v>3</v>
      </c>
      <c r="J137" s="23" t="s">
        <v>4</v>
      </c>
      <c r="K137" s="23" t="s">
        <v>128</v>
      </c>
      <c r="L137" s="79"/>
    </row>
    <row r="138" spans="1:12" x14ac:dyDescent="0.3">
      <c r="A138" s="71" t="s">
        <v>89</v>
      </c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</row>
    <row r="139" spans="1:12" x14ac:dyDescent="0.3">
      <c r="A139" s="71" t="s">
        <v>90</v>
      </c>
      <c r="B139" s="72"/>
      <c r="C139" s="72"/>
      <c r="D139" s="72"/>
      <c r="E139" s="72"/>
      <c r="F139" s="72"/>
      <c r="G139" s="72"/>
      <c r="H139" s="77"/>
      <c r="I139" s="77"/>
      <c r="J139" s="77"/>
      <c r="K139" s="77"/>
      <c r="L139" s="77"/>
    </row>
    <row r="140" spans="1:12" x14ac:dyDescent="0.3">
      <c r="A140" s="27">
        <v>1</v>
      </c>
      <c r="B140" s="47" t="s">
        <v>29</v>
      </c>
      <c r="C140" s="31">
        <v>5</v>
      </c>
      <c r="D140" s="31">
        <v>2</v>
      </c>
      <c r="E140" s="27">
        <v>0</v>
      </c>
      <c r="F140" s="27" t="s">
        <v>132</v>
      </c>
      <c r="G140" s="27" t="s">
        <v>91</v>
      </c>
      <c r="H140" s="27">
        <f t="shared" ref="H140:H141" si="63">I140+J140</f>
        <v>30</v>
      </c>
      <c r="I140" s="31">
        <v>0</v>
      </c>
      <c r="J140" s="31">
        <v>30</v>
      </c>
      <c r="K140" s="31">
        <v>1</v>
      </c>
      <c r="L140" s="27">
        <v>0</v>
      </c>
    </row>
    <row r="141" spans="1:12" ht="28.8" x14ac:dyDescent="0.3">
      <c r="A141" s="53">
        <v>2</v>
      </c>
      <c r="B141" s="32" t="s">
        <v>130</v>
      </c>
      <c r="C141" s="31">
        <v>5</v>
      </c>
      <c r="D141" s="31">
        <v>2</v>
      </c>
      <c r="E141" s="27">
        <v>0</v>
      </c>
      <c r="F141" s="31" t="s">
        <v>131</v>
      </c>
      <c r="G141" s="27" t="s">
        <v>91</v>
      </c>
      <c r="H141" s="27">
        <f t="shared" si="63"/>
        <v>30</v>
      </c>
      <c r="I141" s="31">
        <v>30</v>
      </c>
      <c r="J141" s="31">
        <v>0</v>
      </c>
      <c r="K141" s="31">
        <v>1</v>
      </c>
      <c r="L141" s="27">
        <v>0</v>
      </c>
    </row>
    <row r="142" spans="1:12" x14ac:dyDescent="0.3">
      <c r="A142" s="89" t="s">
        <v>93</v>
      </c>
      <c r="B142" s="90"/>
      <c r="C142" s="91"/>
      <c r="D142" s="33">
        <f>SUM(D140:D141)</f>
        <v>4</v>
      </c>
      <c r="E142" s="33">
        <f>SUM(E140:E141)</f>
        <v>0</v>
      </c>
      <c r="F142" s="33" t="s">
        <v>94</v>
      </c>
      <c r="G142" s="33" t="s">
        <v>94</v>
      </c>
      <c r="H142" s="33">
        <f>SUM(I142:J142)</f>
        <v>60</v>
      </c>
      <c r="I142" s="33">
        <f t="shared" ref="I142:L142" si="64">SUM(I140:I141)</f>
        <v>30</v>
      </c>
      <c r="J142" s="33">
        <f t="shared" si="64"/>
        <v>30</v>
      </c>
      <c r="K142" s="33">
        <f t="shared" si="64"/>
        <v>2</v>
      </c>
      <c r="L142" s="33">
        <f t="shared" si="64"/>
        <v>0</v>
      </c>
    </row>
    <row r="143" spans="1:12" x14ac:dyDescent="0.3">
      <c r="A143" s="74" t="s">
        <v>95</v>
      </c>
      <c r="B143" s="75"/>
      <c r="C143" s="76"/>
      <c r="D143" s="16" t="s">
        <v>94</v>
      </c>
      <c r="E143" s="27">
        <f>E142</f>
        <v>0</v>
      </c>
      <c r="F143" s="27" t="s">
        <v>94</v>
      </c>
      <c r="G143" s="27" t="s">
        <v>94</v>
      </c>
      <c r="H143" s="34">
        <f t="shared" ref="H143:H144" si="65">SUM(I143:J143)</f>
        <v>0</v>
      </c>
      <c r="I143" s="27">
        <v>0</v>
      </c>
      <c r="J143" s="34" cm="1">
        <f t="array" ref="J143">SUMPRODUCT(ROUND(IF(IF(J140:J141&gt;0,E140:E141/(J140:J141/H140:H141*D140:D141),0)*J140:J141&gt;J140:J141,J140:J141,IF(J140:J141&gt;0,E140:E141/(J140:J141/H140:H141*D140:D141),0)*J140:J141),0))</f>
        <v>0</v>
      </c>
      <c r="K143" s="34" cm="1">
        <f t="array" ref="K143">SUMPRODUCT(ROUND(IF(K140:K141&gt;0,E140:E141/D140:D141,0)*K140:K141,0))</f>
        <v>0</v>
      </c>
      <c r="L143" s="27">
        <f t="shared" ref="L143" si="66">SUMIF($E140:$E141,"&gt;0",L140:L141)</f>
        <v>0</v>
      </c>
    </row>
    <row r="144" spans="1:12" x14ac:dyDescent="0.3">
      <c r="A144" s="74" t="s">
        <v>96</v>
      </c>
      <c r="B144" s="75"/>
      <c r="C144" s="76"/>
      <c r="D144" s="27">
        <f>SUMIF(G140:G141,"f",D140:D141)</f>
        <v>4</v>
      </c>
      <c r="E144" s="27">
        <f>SUMIF(G140:G141,"f",E140:E141)</f>
        <v>0</v>
      </c>
      <c r="F144" s="27" t="s">
        <v>94</v>
      </c>
      <c r="G144" s="27" t="s">
        <v>94</v>
      </c>
      <c r="H144" s="27">
        <f t="shared" si="65"/>
        <v>60</v>
      </c>
      <c r="I144" s="27">
        <f t="shared" ref="I144:J144" si="67">SUMIF($G140:$G141,"f",I140:I141)</f>
        <v>30</v>
      </c>
      <c r="J144" s="27">
        <f t="shared" si="67"/>
        <v>30</v>
      </c>
      <c r="K144" s="27">
        <f>SUMIF($G140:$G141,"f",K140:K141)</f>
        <v>2</v>
      </c>
      <c r="L144" s="27">
        <f t="shared" ref="L144" si="68">SUMIF($G140:$G141,"f",L140:L141)</f>
        <v>0</v>
      </c>
    </row>
    <row r="145" spans="1:12" x14ac:dyDescent="0.3">
      <c r="A145" s="71" t="s">
        <v>98</v>
      </c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</row>
    <row r="146" spans="1:12" x14ac:dyDescent="0.3">
      <c r="A146" s="27">
        <v>1</v>
      </c>
      <c r="B146" s="38" t="s">
        <v>65</v>
      </c>
      <c r="C146" s="27">
        <v>5</v>
      </c>
      <c r="D146" s="27">
        <v>4.5</v>
      </c>
      <c r="E146" s="27">
        <v>3</v>
      </c>
      <c r="F146" s="31" t="s">
        <v>131</v>
      </c>
      <c r="G146" s="31" t="s">
        <v>92</v>
      </c>
      <c r="H146" s="31">
        <f>I146+J146</f>
        <v>60</v>
      </c>
      <c r="I146" s="31">
        <v>15</v>
      </c>
      <c r="J146" s="31">
        <v>45</v>
      </c>
      <c r="K146" s="31">
        <v>2</v>
      </c>
      <c r="L146" s="27">
        <v>0</v>
      </c>
    </row>
    <row r="147" spans="1:12" x14ac:dyDescent="0.3">
      <c r="A147" s="27">
        <v>2</v>
      </c>
      <c r="B147" s="50" t="s">
        <v>59</v>
      </c>
      <c r="C147" s="27">
        <v>5</v>
      </c>
      <c r="D147" s="27">
        <v>2</v>
      </c>
      <c r="E147" s="27">
        <v>2</v>
      </c>
      <c r="F147" s="31" t="s">
        <v>131</v>
      </c>
      <c r="G147" s="27" t="s">
        <v>91</v>
      </c>
      <c r="H147" s="27">
        <f>I147+J147</f>
        <v>30</v>
      </c>
      <c r="I147" s="31">
        <v>0</v>
      </c>
      <c r="J147" s="31">
        <v>30</v>
      </c>
      <c r="K147" s="31">
        <v>2</v>
      </c>
      <c r="L147" s="27">
        <v>0</v>
      </c>
    </row>
    <row r="148" spans="1:12" x14ac:dyDescent="0.3">
      <c r="A148" s="27">
        <v>3</v>
      </c>
      <c r="B148" s="38" t="s">
        <v>56</v>
      </c>
      <c r="C148" s="27">
        <v>5</v>
      </c>
      <c r="D148" s="27">
        <v>5</v>
      </c>
      <c r="E148" s="27">
        <v>1</v>
      </c>
      <c r="F148" s="27" t="s">
        <v>132</v>
      </c>
      <c r="G148" s="31" t="s">
        <v>92</v>
      </c>
      <c r="H148" s="31">
        <f>I148+J148</f>
        <v>60</v>
      </c>
      <c r="I148" s="31">
        <v>30</v>
      </c>
      <c r="J148" s="31">
        <v>30</v>
      </c>
      <c r="K148" s="31">
        <v>4</v>
      </c>
      <c r="L148" s="27">
        <v>0</v>
      </c>
    </row>
    <row r="149" spans="1:12" x14ac:dyDescent="0.3">
      <c r="A149" s="27">
        <v>4</v>
      </c>
      <c r="B149" s="54" t="s">
        <v>170</v>
      </c>
      <c r="C149" s="27">
        <v>5</v>
      </c>
      <c r="D149" s="27">
        <v>2.5</v>
      </c>
      <c r="E149" s="27">
        <v>0</v>
      </c>
      <c r="F149" s="31" t="s">
        <v>131</v>
      </c>
      <c r="G149" s="27" t="s">
        <v>92</v>
      </c>
      <c r="H149" s="27">
        <f>I149+J149</f>
        <v>30</v>
      </c>
      <c r="I149" s="31">
        <v>30</v>
      </c>
      <c r="J149" s="31">
        <v>0</v>
      </c>
      <c r="K149" s="31">
        <v>2</v>
      </c>
      <c r="L149" s="27">
        <v>0</v>
      </c>
    </row>
    <row r="150" spans="1:12" x14ac:dyDescent="0.3">
      <c r="A150" s="89" t="s">
        <v>93</v>
      </c>
      <c r="B150" s="90"/>
      <c r="C150" s="91"/>
      <c r="D150" s="33">
        <f>SUM(D146:D149)</f>
        <v>14</v>
      </c>
      <c r="E150" s="33">
        <f>SUM(E146:E149)</f>
        <v>6</v>
      </c>
      <c r="F150" s="33" t="s">
        <v>94</v>
      </c>
      <c r="G150" s="33" t="s">
        <v>94</v>
      </c>
      <c r="H150" s="33">
        <f>SUM(I150:J150)</f>
        <v>180</v>
      </c>
      <c r="I150" s="33">
        <f t="shared" ref="I150:L150" si="69">SUM(I146:I149)</f>
        <v>75</v>
      </c>
      <c r="J150" s="33">
        <f t="shared" si="69"/>
        <v>105</v>
      </c>
      <c r="K150" s="33">
        <f t="shared" si="69"/>
        <v>10</v>
      </c>
      <c r="L150" s="33">
        <f t="shared" si="69"/>
        <v>0</v>
      </c>
    </row>
    <row r="151" spans="1:12" x14ac:dyDescent="0.3">
      <c r="A151" s="74" t="s">
        <v>95</v>
      </c>
      <c r="B151" s="75"/>
      <c r="C151" s="76"/>
      <c r="D151" s="16" t="s">
        <v>94</v>
      </c>
      <c r="E151" s="27">
        <f>E150</f>
        <v>6</v>
      </c>
      <c r="F151" s="27" t="s">
        <v>94</v>
      </c>
      <c r="G151" s="27" t="s">
        <v>94</v>
      </c>
      <c r="H151" s="34">
        <f t="shared" ref="H151:H152" si="70">SUM(I151:J151)</f>
        <v>82</v>
      </c>
      <c r="I151" s="27">
        <v>0</v>
      </c>
      <c r="J151" s="34" cm="1">
        <f t="array" ref="J151">SUMPRODUCT(ROUND(IF(IF(J146:J149&gt;0,E146:E149/(J146:J149/H146:H149*D146:D149),0)*J146:J149&gt;J146:J149,J146:J149,IF(J146:J149&gt;0,E146:E149/(J146:J149/H146:H149*D146:D149),0)*J146:J149),0))</f>
        <v>82</v>
      </c>
      <c r="K151" s="34" cm="1">
        <f t="array" ref="K151">SUMPRODUCT(ROUND(IF(K146:K149&gt;0,E146:E149/D146:D149,0)*K146:K149,0))</f>
        <v>4</v>
      </c>
      <c r="L151" s="27">
        <f t="shared" ref="L151" si="71">SUMIF($E146:$E149,"&gt;0",L146:L149)</f>
        <v>0</v>
      </c>
    </row>
    <row r="152" spans="1:12" x14ac:dyDescent="0.3">
      <c r="A152" s="74" t="s">
        <v>96</v>
      </c>
      <c r="B152" s="75"/>
      <c r="C152" s="76"/>
      <c r="D152" s="27">
        <f>SUMIF(G146:G149,"f",D146:D149)</f>
        <v>2</v>
      </c>
      <c r="E152" s="27">
        <f>SUMIF(G146:G149,"f",E146:E149)</f>
        <v>2</v>
      </c>
      <c r="F152" s="27" t="s">
        <v>94</v>
      </c>
      <c r="G152" s="27" t="s">
        <v>94</v>
      </c>
      <c r="H152" s="27">
        <f t="shared" si="70"/>
        <v>30</v>
      </c>
      <c r="I152" s="27">
        <f t="shared" ref="I152:J152" si="72">SUMIF($G146:$G149,"f",I146:I149)</f>
        <v>0</v>
      </c>
      <c r="J152" s="27">
        <f t="shared" si="72"/>
        <v>30</v>
      </c>
      <c r="K152" s="27">
        <f>SUMIF($G146:$G149,"f",K146:K149)</f>
        <v>2</v>
      </c>
      <c r="L152" s="27">
        <f t="shared" ref="L152" si="73">SUMIF($G146:$G149,"f",L146:L149)</f>
        <v>0</v>
      </c>
    </row>
    <row r="153" spans="1:12" x14ac:dyDescent="0.3">
      <c r="A153" s="71" t="s">
        <v>99</v>
      </c>
      <c r="B153" s="72"/>
      <c r="C153" s="72"/>
      <c r="D153" s="72"/>
      <c r="E153" s="72"/>
      <c r="F153" s="72"/>
      <c r="G153" s="72"/>
      <c r="H153" s="72"/>
      <c r="I153" s="77"/>
      <c r="J153" s="77"/>
      <c r="K153" s="77"/>
      <c r="L153" s="72"/>
    </row>
    <row r="154" spans="1:12" x14ac:dyDescent="0.3">
      <c r="A154" s="27">
        <v>1</v>
      </c>
      <c r="B154" s="50" t="s">
        <v>31</v>
      </c>
      <c r="C154" s="27">
        <v>5</v>
      </c>
      <c r="D154" s="27">
        <v>6</v>
      </c>
      <c r="E154" s="27">
        <v>3</v>
      </c>
      <c r="F154" s="27" t="s">
        <v>132</v>
      </c>
      <c r="G154" s="27" t="s">
        <v>91</v>
      </c>
      <c r="H154" s="27">
        <f>I154+J154</f>
        <v>75</v>
      </c>
      <c r="I154" s="31">
        <v>30</v>
      </c>
      <c r="J154" s="31">
        <v>45</v>
      </c>
      <c r="K154" s="31">
        <v>4</v>
      </c>
      <c r="L154" s="27">
        <v>0</v>
      </c>
    </row>
    <row r="155" spans="1:12" x14ac:dyDescent="0.3">
      <c r="A155" s="27">
        <v>2</v>
      </c>
      <c r="B155" s="50" t="s">
        <v>30</v>
      </c>
      <c r="C155" s="27">
        <v>5</v>
      </c>
      <c r="D155" s="27">
        <v>6</v>
      </c>
      <c r="E155" s="27">
        <v>2</v>
      </c>
      <c r="F155" s="31" t="s">
        <v>131</v>
      </c>
      <c r="G155" s="27" t="s">
        <v>91</v>
      </c>
      <c r="H155" s="27">
        <f>I155+J155</f>
        <v>75</v>
      </c>
      <c r="I155" s="27">
        <v>45</v>
      </c>
      <c r="J155" s="27">
        <v>30</v>
      </c>
      <c r="K155" s="27">
        <v>2</v>
      </c>
      <c r="L155" s="27">
        <v>0</v>
      </c>
    </row>
    <row r="156" spans="1:12" x14ac:dyDescent="0.3">
      <c r="A156" s="71" t="s">
        <v>93</v>
      </c>
      <c r="B156" s="72"/>
      <c r="C156" s="73"/>
      <c r="D156" s="33">
        <f>SUM(D154:D155)</f>
        <v>12</v>
      </c>
      <c r="E156" s="33">
        <f>SUM(E154:E155)</f>
        <v>5</v>
      </c>
      <c r="F156" s="33" t="s">
        <v>94</v>
      </c>
      <c r="G156" s="33" t="s">
        <v>94</v>
      </c>
      <c r="H156" s="33">
        <f>SUM(H154:H155)</f>
        <v>150</v>
      </c>
      <c r="I156" s="33">
        <f>SUM(I154:I155)</f>
        <v>75</v>
      </c>
      <c r="J156" s="33">
        <f>SUM(J154:J155)</f>
        <v>75</v>
      </c>
      <c r="K156" s="33">
        <f>SUM(K154:K155)</f>
        <v>6</v>
      </c>
      <c r="L156" s="33">
        <f>SUM(L154:L155)</f>
        <v>0</v>
      </c>
    </row>
    <row r="157" spans="1:12" x14ac:dyDescent="0.3">
      <c r="A157" s="74" t="s">
        <v>95</v>
      </c>
      <c r="B157" s="75"/>
      <c r="C157" s="76"/>
      <c r="D157" s="16" t="s">
        <v>94</v>
      </c>
      <c r="E157" s="27">
        <f>E156</f>
        <v>5</v>
      </c>
      <c r="F157" s="27" t="s">
        <v>94</v>
      </c>
      <c r="G157" s="27" t="s">
        <v>94</v>
      </c>
      <c r="H157" s="34">
        <f>SUM(I157:J157)</f>
        <v>63</v>
      </c>
      <c r="I157" s="27">
        <v>0</v>
      </c>
      <c r="J157" s="34" cm="1">
        <f t="array" ref="J157">SUMPRODUCT(ROUND(IF(IF(J154:J155&gt;0,E154:E155/(J154:J155/H154:H155*D154:D155),0)*J154:J155&gt;J154:J155,J154:J155,IF(J154:J155&gt;0,E154:E155/(J154:J155/H154:H155*D154:D155),0)*J154:J155),0))</f>
        <v>63</v>
      </c>
      <c r="K157" s="34" cm="1">
        <f t="array" ref="K157">SUMPRODUCT(ROUND(IF(K154:K155&gt;0,E154:E155/D154:D155,0)*K154:K155,0))</f>
        <v>3</v>
      </c>
      <c r="L157" s="27">
        <f>SUMIF($E154:$E155,"&gt;0",L154:L155)</f>
        <v>0</v>
      </c>
    </row>
    <row r="158" spans="1:12" x14ac:dyDescent="0.3">
      <c r="A158" s="74" t="s">
        <v>96</v>
      </c>
      <c r="B158" s="75"/>
      <c r="C158" s="76"/>
      <c r="D158" s="27">
        <f>SUMIF(G154:G155,"f",D154:D155)</f>
        <v>12</v>
      </c>
      <c r="E158" s="27">
        <f>SUMIF(G154:G155,"f",E154:E155)</f>
        <v>5</v>
      </c>
      <c r="F158" s="27" t="s">
        <v>94</v>
      </c>
      <c r="G158" s="27" t="s">
        <v>94</v>
      </c>
      <c r="H158" s="27">
        <f>SUMIF($G154:$G155,"f",H154:H155)</f>
        <v>150</v>
      </c>
      <c r="I158" s="27">
        <f>SUMIF($G154:$G155,"f",I154:I155)</f>
        <v>75</v>
      </c>
      <c r="J158" s="27">
        <f>SUMIF($G154:$G155,"f",J154:J155)</f>
        <v>75</v>
      </c>
      <c r="K158" s="27">
        <f>SUMIF($G154:$G155,"f",K154:K155)</f>
        <v>6</v>
      </c>
      <c r="L158" s="27">
        <f>SUMIF($G154:$G155,"f",L154:L155)</f>
        <v>0</v>
      </c>
    </row>
    <row r="159" spans="1:12" x14ac:dyDescent="0.3">
      <c r="A159" s="71" t="s">
        <v>159</v>
      </c>
      <c r="B159" s="72"/>
      <c r="C159" s="73"/>
      <c r="D159" s="33">
        <f>D150+D156+D142</f>
        <v>30</v>
      </c>
      <c r="E159" s="33">
        <f>E150+E156+E142</f>
        <v>11</v>
      </c>
      <c r="F159" s="33" t="s">
        <v>94</v>
      </c>
      <c r="G159" s="33" t="s">
        <v>94</v>
      </c>
      <c r="H159" s="33">
        <f>H150+H156+H142</f>
        <v>390</v>
      </c>
      <c r="I159" s="33">
        <f>I150+I156+I142</f>
        <v>180</v>
      </c>
      <c r="J159" s="33">
        <f>J150+J156+J142</f>
        <v>210</v>
      </c>
      <c r="K159" s="33">
        <f>K150+K156+K142</f>
        <v>18</v>
      </c>
      <c r="L159" s="33">
        <f>L150+L156+L142</f>
        <v>0</v>
      </c>
    </row>
    <row r="161" spans="1:12" x14ac:dyDescent="0.3">
      <c r="A161" s="18" t="s">
        <v>32</v>
      </c>
    </row>
    <row r="162" spans="1:12" ht="72" customHeight="1" x14ac:dyDescent="0.3">
      <c r="A162" s="84" t="s">
        <v>81</v>
      </c>
      <c r="B162" s="84" t="s">
        <v>82</v>
      </c>
      <c r="C162" s="78" t="s">
        <v>83</v>
      </c>
      <c r="D162" s="78" t="s">
        <v>84</v>
      </c>
      <c r="E162" s="80" t="s">
        <v>85</v>
      </c>
      <c r="F162" s="78" t="s">
        <v>86</v>
      </c>
      <c r="G162" s="80" t="s">
        <v>87</v>
      </c>
      <c r="H162" s="86" t="s">
        <v>88</v>
      </c>
      <c r="I162" s="87"/>
      <c r="J162" s="87"/>
      <c r="K162" s="88"/>
      <c r="L162" s="78" t="s">
        <v>168</v>
      </c>
    </row>
    <row r="163" spans="1:12" ht="72" customHeight="1" x14ac:dyDescent="0.3">
      <c r="A163" s="85"/>
      <c r="B163" s="85"/>
      <c r="C163" s="79"/>
      <c r="D163" s="79"/>
      <c r="E163" s="81"/>
      <c r="F163" s="79"/>
      <c r="G163" s="81"/>
      <c r="H163" s="22" t="s">
        <v>2</v>
      </c>
      <c r="I163" s="23" t="s">
        <v>3</v>
      </c>
      <c r="J163" s="23" t="s">
        <v>4</v>
      </c>
      <c r="K163" s="23" t="s">
        <v>128</v>
      </c>
      <c r="L163" s="79"/>
    </row>
    <row r="164" spans="1:12" x14ac:dyDescent="0.3">
      <c r="A164" s="71" t="s">
        <v>89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</row>
    <row r="165" spans="1:12" x14ac:dyDescent="0.3">
      <c r="A165" s="71" t="s">
        <v>98</v>
      </c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</row>
    <row r="166" spans="1:12" x14ac:dyDescent="0.3">
      <c r="A166" s="27">
        <v>1</v>
      </c>
      <c r="B166" s="50" t="s">
        <v>60</v>
      </c>
      <c r="C166" s="27">
        <v>6</v>
      </c>
      <c r="D166" s="27">
        <v>3.5</v>
      </c>
      <c r="E166" s="27">
        <v>3.5</v>
      </c>
      <c r="F166" s="31" t="s">
        <v>132</v>
      </c>
      <c r="G166" s="27" t="s">
        <v>91</v>
      </c>
      <c r="H166" s="27">
        <f>I166+J166</f>
        <v>45</v>
      </c>
      <c r="I166" s="31">
        <v>0</v>
      </c>
      <c r="J166" s="31">
        <v>45</v>
      </c>
      <c r="K166" s="31">
        <v>4</v>
      </c>
      <c r="L166" s="27">
        <v>0</v>
      </c>
    </row>
    <row r="167" spans="1:12" x14ac:dyDescent="0.3">
      <c r="A167" s="27">
        <v>2</v>
      </c>
      <c r="B167" s="50" t="s">
        <v>55</v>
      </c>
      <c r="C167" s="27">
        <v>6</v>
      </c>
      <c r="D167" s="27">
        <v>4.5</v>
      </c>
      <c r="E167" s="27">
        <v>1</v>
      </c>
      <c r="F167" s="31" t="s">
        <v>131</v>
      </c>
      <c r="G167" s="27" t="s">
        <v>92</v>
      </c>
      <c r="H167" s="27">
        <f t="shared" ref="H167" si="74">I167+J167</f>
        <v>60</v>
      </c>
      <c r="I167" s="31">
        <v>30</v>
      </c>
      <c r="J167" s="31">
        <v>30</v>
      </c>
      <c r="K167" s="31">
        <v>2</v>
      </c>
      <c r="L167" s="27">
        <v>0</v>
      </c>
    </row>
    <row r="168" spans="1:12" x14ac:dyDescent="0.3">
      <c r="A168" s="27">
        <v>3</v>
      </c>
      <c r="B168" s="54" t="s">
        <v>169</v>
      </c>
      <c r="C168" s="27">
        <v>6</v>
      </c>
      <c r="D168" s="27">
        <v>2.5</v>
      </c>
      <c r="E168" s="27">
        <v>0</v>
      </c>
      <c r="F168" s="31" t="s">
        <v>131</v>
      </c>
      <c r="G168" s="27" t="s">
        <v>92</v>
      </c>
      <c r="H168" s="27">
        <f>I168+J168</f>
        <v>30</v>
      </c>
      <c r="I168" s="31">
        <v>30</v>
      </c>
      <c r="J168" s="31">
        <v>0</v>
      </c>
      <c r="K168" s="31">
        <v>2</v>
      </c>
      <c r="L168" s="27">
        <v>0</v>
      </c>
    </row>
    <row r="169" spans="1:12" x14ac:dyDescent="0.3">
      <c r="A169" s="71" t="s">
        <v>93</v>
      </c>
      <c r="B169" s="72"/>
      <c r="C169" s="73"/>
      <c r="D169" s="33">
        <f>SUM(D166:D168)</f>
        <v>10.5</v>
      </c>
      <c r="E169" s="33">
        <f>SUM(E166:E168)</f>
        <v>4.5</v>
      </c>
      <c r="F169" s="33" t="s">
        <v>94</v>
      </c>
      <c r="G169" s="33" t="s">
        <v>94</v>
      </c>
      <c r="H169" s="33">
        <f>SUM(H166:H168)</f>
        <v>135</v>
      </c>
      <c r="I169" s="33">
        <f>SUM(I166:I168)</f>
        <v>60</v>
      </c>
      <c r="J169" s="33">
        <f>SUM(J166:J168)</f>
        <v>75</v>
      </c>
      <c r="K169" s="33">
        <f>SUM(K166:K168)</f>
        <v>8</v>
      </c>
      <c r="L169" s="33">
        <f>SUM(L166:L168)</f>
        <v>0</v>
      </c>
    </row>
    <row r="170" spans="1:12" x14ac:dyDescent="0.3">
      <c r="A170" s="74" t="s">
        <v>95</v>
      </c>
      <c r="B170" s="75"/>
      <c r="C170" s="76"/>
      <c r="D170" s="16" t="s">
        <v>94</v>
      </c>
      <c r="E170" s="27">
        <f>E169</f>
        <v>4.5</v>
      </c>
      <c r="F170" s="27" t="s">
        <v>94</v>
      </c>
      <c r="G170" s="27" t="s">
        <v>94</v>
      </c>
      <c r="H170" s="34">
        <f>SUM(I170:J170)</f>
        <v>58</v>
      </c>
      <c r="I170" s="27">
        <v>0</v>
      </c>
      <c r="J170" s="34" cm="1">
        <f t="array" ref="J170">SUMPRODUCT(ROUND(IF(IF(D166:D168&gt;0,IF(J166:J168&gt;0,E166:E168/(J166:J168/H166:H168*D166:D168),0),0)*J166:J168&gt;J166:J168,J166:J168,IF(D166:D168&gt;0,IF(J166:J168&gt;0,E166:E168/(J166:J168/H166:H168*D166:D168),0),0)*J166:J168),0))</f>
        <v>58</v>
      </c>
      <c r="K170" s="34" cm="1">
        <f t="array" ref="K170">SUMPRODUCT(ROUND(IF(D166:D168&gt;0,E166:E168/D166:D168,0)*K166:K168,0))</f>
        <v>4</v>
      </c>
      <c r="L170" s="27">
        <f>SUMIF($E166:$E168,"&gt;0",L166:L168)</f>
        <v>0</v>
      </c>
    </row>
    <row r="171" spans="1:12" x14ac:dyDescent="0.3">
      <c r="A171" s="74" t="s">
        <v>96</v>
      </c>
      <c r="B171" s="75"/>
      <c r="C171" s="76"/>
      <c r="D171" s="27">
        <f>SUMIF(G166:G168,"f",D166:D168)</f>
        <v>3.5</v>
      </c>
      <c r="E171" s="27">
        <f>SUMIF(G166:G168,"f",E166:E168)</f>
        <v>3.5</v>
      </c>
      <c r="F171" s="27" t="s">
        <v>94</v>
      </c>
      <c r="G171" s="27" t="s">
        <v>94</v>
      </c>
      <c r="H171" s="27">
        <f>SUMIF($G166:$G168,"f",H166:H168)</f>
        <v>45</v>
      </c>
      <c r="I171" s="27">
        <f>SUMIF($G166:$G168,"f",I166:I168)</f>
        <v>0</v>
      </c>
      <c r="J171" s="27">
        <f>SUMIF($G166:$G168,"f",J166:J168)</f>
        <v>45</v>
      </c>
      <c r="K171" s="27">
        <f>SUMIF($G166:$G168,"f",K166:K168)</f>
        <v>4</v>
      </c>
      <c r="L171" s="27">
        <f>SUMIF($G166:$G168,"f",L166:L168)</f>
        <v>0</v>
      </c>
    </row>
    <row r="172" spans="1:12" x14ac:dyDescent="0.3">
      <c r="A172" s="71" t="s">
        <v>99</v>
      </c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</row>
    <row r="173" spans="1:12" x14ac:dyDescent="0.3">
      <c r="A173" s="27">
        <v>1</v>
      </c>
      <c r="B173" s="50" t="s">
        <v>20</v>
      </c>
      <c r="C173" s="27">
        <v>6</v>
      </c>
      <c r="D173" s="27">
        <v>3.5</v>
      </c>
      <c r="E173" s="27">
        <v>2</v>
      </c>
      <c r="F173" s="31" t="s">
        <v>131</v>
      </c>
      <c r="G173" s="27" t="s">
        <v>91</v>
      </c>
      <c r="H173" s="27">
        <f t="shared" ref="H173:H175" si="75">I173+J173</f>
        <v>45</v>
      </c>
      <c r="I173" s="31">
        <v>15</v>
      </c>
      <c r="J173" s="31">
        <v>30</v>
      </c>
      <c r="K173" s="31">
        <v>2</v>
      </c>
      <c r="L173" s="27">
        <v>0</v>
      </c>
    </row>
    <row r="174" spans="1:12" x14ac:dyDescent="0.3">
      <c r="A174" s="27">
        <v>2</v>
      </c>
      <c r="B174" s="50" t="s">
        <v>57</v>
      </c>
      <c r="C174" s="27">
        <v>6</v>
      </c>
      <c r="D174" s="27">
        <v>5</v>
      </c>
      <c r="E174" s="27">
        <v>1.5</v>
      </c>
      <c r="F174" s="27" t="s">
        <v>132</v>
      </c>
      <c r="G174" s="27" t="s">
        <v>91</v>
      </c>
      <c r="H174" s="27">
        <f t="shared" si="75"/>
        <v>60</v>
      </c>
      <c r="I174" s="31">
        <v>30</v>
      </c>
      <c r="J174" s="31">
        <v>30</v>
      </c>
      <c r="K174" s="31">
        <v>4</v>
      </c>
      <c r="L174" s="27">
        <v>0</v>
      </c>
    </row>
    <row r="175" spans="1:12" x14ac:dyDescent="0.3">
      <c r="A175" s="27">
        <v>3</v>
      </c>
      <c r="B175" s="50" t="s">
        <v>64</v>
      </c>
      <c r="C175" s="27">
        <v>6</v>
      </c>
      <c r="D175" s="27">
        <v>5</v>
      </c>
      <c r="E175" s="27">
        <v>2</v>
      </c>
      <c r="F175" s="31" t="s">
        <v>132</v>
      </c>
      <c r="G175" s="27" t="s">
        <v>91</v>
      </c>
      <c r="H175" s="27">
        <f t="shared" si="75"/>
        <v>60</v>
      </c>
      <c r="I175" s="31">
        <v>30</v>
      </c>
      <c r="J175" s="31">
        <v>30</v>
      </c>
      <c r="K175" s="31">
        <v>4</v>
      </c>
      <c r="L175" s="27">
        <v>0</v>
      </c>
    </row>
    <row r="176" spans="1:12" x14ac:dyDescent="0.3">
      <c r="A176" s="71" t="s">
        <v>93</v>
      </c>
      <c r="B176" s="72"/>
      <c r="C176" s="73"/>
      <c r="D176" s="33">
        <f>SUM(D173:D175)</f>
        <v>13.5</v>
      </c>
      <c r="E176" s="33">
        <f>SUM(E173:E175)</f>
        <v>5.5</v>
      </c>
      <c r="F176" s="33" t="s">
        <v>94</v>
      </c>
      <c r="G176" s="33" t="s">
        <v>94</v>
      </c>
      <c r="H176" s="33">
        <f>SUM(H173:H175)</f>
        <v>165</v>
      </c>
      <c r="I176" s="33">
        <f>SUM(I173:I175)</f>
        <v>75</v>
      </c>
      <c r="J176" s="33">
        <f>SUM(J173:J175)</f>
        <v>90</v>
      </c>
      <c r="K176" s="33">
        <f>SUM(K173:K175)</f>
        <v>10</v>
      </c>
      <c r="L176" s="33">
        <f>SUM(L173:L175)</f>
        <v>0</v>
      </c>
    </row>
    <row r="177" spans="1:12" x14ac:dyDescent="0.3">
      <c r="A177" s="74" t="s">
        <v>95</v>
      </c>
      <c r="B177" s="75"/>
      <c r="C177" s="76"/>
      <c r="D177" s="16" t="s">
        <v>94</v>
      </c>
      <c r="E177" s="27">
        <f>E176</f>
        <v>5.5</v>
      </c>
      <c r="F177" s="27" t="s">
        <v>94</v>
      </c>
      <c r="G177" s="27" t="s">
        <v>94</v>
      </c>
      <c r="H177" s="34">
        <f t="shared" ref="H177" si="76">SUM(I177:J177)</f>
        <v>68</v>
      </c>
      <c r="I177" s="27">
        <v>0</v>
      </c>
      <c r="J177" s="34" cm="1">
        <f t="array" ref="J177">SUMPRODUCT(ROUND(IF(IF(D173:D175&gt;0,IF(J173:J175&gt;0,E173:E175/(J173:J175/H173:H175*D173:D175),0),0)*J173:J175&gt;J173:J175,J173:J175,IF(D173:D175&gt;0,IF(J173:J175&gt;0,E173:E175/(J173:J175/H173:H175*D173:D175),0),0)*J173:J175),0))</f>
        <v>68</v>
      </c>
      <c r="K177" s="34" cm="1">
        <f t="array" ref="K177">SUMPRODUCT(ROUND(IF(D173:D175&gt;0,E173:E175/D173:D175,0)*K173:K175,0))</f>
        <v>4</v>
      </c>
      <c r="L177" s="27">
        <f>SUMIF($E173:$E175,"&gt;0",L173:L175)</f>
        <v>0</v>
      </c>
    </row>
    <row r="178" spans="1:12" x14ac:dyDescent="0.3">
      <c r="A178" s="74" t="s">
        <v>96</v>
      </c>
      <c r="B178" s="75"/>
      <c r="C178" s="76"/>
      <c r="D178" s="27">
        <f>SUMIF(G173:G175,"f",D173:D175)</f>
        <v>13.5</v>
      </c>
      <c r="E178" s="27">
        <f>SUMIF(G173:G175,"f",E173:E175)</f>
        <v>5.5</v>
      </c>
      <c r="F178" s="27" t="s">
        <v>94</v>
      </c>
      <c r="G178" s="27" t="s">
        <v>94</v>
      </c>
      <c r="H178" s="27">
        <f>SUMIF($G173:$G175,"f",H173:H175)</f>
        <v>165</v>
      </c>
      <c r="I178" s="27">
        <f>SUMIF($G173:$G175,"f",I173:I175)</f>
        <v>75</v>
      </c>
      <c r="J178" s="27">
        <f>SUMIF($G173:$G175,"f",J173:J175)</f>
        <v>90</v>
      </c>
      <c r="K178" s="27">
        <f>SUMIF($G173:$G175,"f",K173:K175)</f>
        <v>10</v>
      </c>
      <c r="L178" s="27">
        <f>SUMIF($G173:$G175,"f",L173:L175)</f>
        <v>0</v>
      </c>
    </row>
    <row r="179" spans="1:12" x14ac:dyDescent="0.3">
      <c r="A179" s="71" t="s">
        <v>100</v>
      </c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</row>
    <row r="180" spans="1:12" x14ac:dyDescent="0.3">
      <c r="A180" s="27">
        <v>1</v>
      </c>
      <c r="B180" s="50" t="s">
        <v>34</v>
      </c>
      <c r="C180" s="55">
        <v>6</v>
      </c>
      <c r="D180" s="27">
        <v>6</v>
      </c>
      <c r="E180" s="27">
        <v>6</v>
      </c>
      <c r="F180" s="31" t="s">
        <v>131</v>
      </c>
      <c r="G180" s="27" t="s">
        <v>91</v>
      </c>
      <c r="H180" s="27">
        <f>I180+J180</f>
        <v>0</v>
      </c>
      <c r="I180" s="31">
        <v>0</v>
      </c>
      <c r="J180" s="31">
        <v>0</v>
      </c>
      <c r="K180" s="31">
        <v>0</v>
      </c>
      <c r="L180" s="27">
        <v>160</v>
      </c>
    </row>
    <row r="181" spans="1:12" x14ac:dyDescent="0.3">
      <c r="A181" s="71" t="s">
        <v>93</v>
      </c>
      <c r="B181" s="72"/>
      <c r="C181" s="73"/>
      <c r="D181" s="33">
        <f>SUM(D180)</f>
        <v>6</v>
      </c>
      <c r="E181" s="33">
        <f>SUM(E180)</f>
        <v>6</v>
      </c>
      <c r="F181" s="33" t="s">
        <v>94</v>
      </c>
      <c r="G181" s="33" t="s">
        <v>94</v>
      </c>
      <c r="H181" s="33">
        <f>SUM(I181:J181)</f>
        <v>0</v>
      </c>
      <c r="I181" s="33">
        <f t="shared" ref="I181" si="77">SUM(I179:I180)</f>
        <v>0</v>
      </c>
      <c r="J181" s="33">
        <f>SUM(J180)</f>
        <v>0</v>
      </c>
      <c r="K181" s="33">
        <f>SUM(K180)</f>
        <v>0</v>
      </c>
      <c r="L181" s="33">
        <f t="shared" ref="L181" si="78">SUM(L179:L180)</f>
        <v>160</v>
      </c>
    </row>
    <row r="182" spans="1:12" x14ac:dyDescent="0.3">
      <c r="A182" s="74" t="s">
        <v>95</v>
      </c>
      <c r="B182" s="75"/>
      <c r="C182" s="76"/>
      <c r="D182" s="16" t="s">
        <v>94</v>
      </c>
      <c r="E182" s="27">
        <f>E181</f>
        <v>6</v>
      </c>
      <c r="F182" s="27" t="s">
        <v>94</v>
      </c>
      <c r="G182" s="27" t="s">
        <v>94</v>
      </c>
      <c r="H182" s="34">
        <f t="shared" ref="H182:H183" si="79">SUM(I182:J182)</f>
        <v>0</v>
      </c>
      <c r="I182" s="27">
        <v>0</v>
      </c>
      <c r="J182" s="34">
        <f>SUMPRODUCT(ROUND(IF(IF(J180&gt;0,E180/(J180/H180*D180),0)*J180&gt;J180,J180,IF(J180&gt;0,E180/(J180/H180*D180),0)*J180),0))</f>
        <v>0</v>
      </c>
      <c r="K182" s="34">
        <f>SUMPRODUCT(ROUND(IF(K180&gt;0,E180/D180,0)*K180,0))</f>
        <v>0</v>
      </c>
      <c r="L182" s="27">
        <f t="shared" ref="L182" si="80">SUMIF($E180,"&gt;0",L180)</f>
        <v>160</v>
      </c>
    </row>
    <row r="183" spans="1:12" x14ac:dyDescent="0.3">
      <c r="A183" s="74" t="s">
        <v>96</v>
      </c>
      <c r="B183" s="75"/>
      <c r="C183" s="76"/>
      <c r="D183" s="27">
        <f>SUMIF(G180,"f",D180)</f>
        <v>6</v>
      </c>
      <c r="E183" s="27">
        <f>SUMIF(G180,"f",E180)</f>
        <v>6</v>
      </c>
      <c r="F183" s="27" t="s">
        <v>94</v>
      </c>
      <c r="G183" s="27" t="s">
        <v>94</v>
      </c>
      <c r="H183" s="27">
        <f t="shared" si="79"/>
        <v>0</v>
      </c>
      <c r="I183" s="27">
        <f>SUMIF($G180,"f",I180)</f>
        <v>0</v>
      </c>
      <c r="J183" s="27">
        <f t="shared" ref="J183:L183" si="81">SUMIF($G180,"f",J180)</f>
        <v>0</v>
      </c>
      <c r="K183" s="27">
        <f t="shared" si="81"/>
        <v>0</v>
      </c>
      <c r="L183" s="27">
        <f t="shared" si="81"/>
        <v>160</v>
      </c>
    </row>
    <row r="184" spans="1:12" x14ac:dyDescent="0.3">
      <c r="A184" s="71" t="s">
        <v>160</v>
      </c>
      <c r="B184" s="72"/>
      <c r="C184" s="73"/>
      <c r="D184" s="33">
        <f>D169+D176+D181</f>
        <v>30</v>
      </c>
      <c r="E184" s="33">
        <f>E169+E176+E181</f>
        <v>16</v>
      </c>
      <c r="F184" s="33" t="s">
        <v>94</v>
      </c>
      <c r="G184" s="33" t="s">
        <v>94</v>
      </c>
      <c r="H184" s="33">
        <f>H169+H176+H181</f>
        <v>300</v>
      </c>
      <c r="I184" s="33">
        <f>I169+I176+I181</f>
        <v>135</v>
      </c>
      <c r="J184" s="33">
        <f>J169+J176+J181</f>
        <v>165</v>
      </c>
      <c r="K184" s="33">
        <f>K169+K176+K181</f>
        <v>18</v>
      </c>
      <c r="L184" s="33">
        <f>L169+L176+L181</f>
        <v>160</v>
      </c>
    </row>
    <row r="185" spans="1:12" x14ac:dyDescent="0.3">
      <c r="A185" s="71" t="s">
        <v>161</v>
      </c>
      <c r="B185" s="72"/>
      <c r="C185" s="73"/>
      <c r="D185" s="33">
        <f>D159+D184</f>
        <v>60</v>
      </c>
      <c r="E185" s="33">
        <f>E159+E184</f>
        <v>27</v>
      </c>
      <c r="F185" s="33" t="s">
        <v>94</v>
      </c>
      <c r="G185" s="33" t="s">
        <v>94</v>
      </c>
      <c r="H185" s="33">
        <f>H159+H184</f>
        <v>690</v>
      </c>
      <c r="I185" s="33">
        <f>I159+I184</f>
        <v>315</v>
      </c>
      <c r="J185" s="33">
        <f>J159+J184</f>
        <v>375</v>
      </c>
      <c r="K185" s="33">
        <f>K159+K184</f>
        <v>36</v>
      </c>
      <c r="L185" s="33">
        <f>L159+L184</f>
        <v>160</v>
      </c>
    </row>
    <row r="186" spans="1:12" x14ac:dyDescent="0.3">
      <c r="A186" s="18"/>
      <c r="B186" s="18"/>
      <c r="C186" s="18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1:12" s="16" customFormat="1" x14ac:dyDescent="0.3"/>
    <row r="188" spans="1:12" x14ac:dyDescent="0.3">
      <c r="A188" s="6" t="s">
        <v>81</v>
      </c>
      <c r="B188" s="56" t="s">
        <v>134</v>
      </c>
    </row>
    <row r="189" spans="1:12" ht="28.8" x14ac:dyDescent="0.3">
      <c r="A189" s="33" t="s">
        <v>185</v>
      </c>
      <c r="B189" s="57" t="s">
        <v>140</v>
      </c>
    </row>
    <row r="190" spans="1:12" x14ac:dyDescent="0.3">
      <c r="A190" s="27">
        <v>1</v>
      </c>
      <c r="B190" s="38" t="s">
        <v>141</v>
      </c>
    </row>
    <row r="191" spans="1:12" x14ac:dyDescent="0.3">
      <c r="A191" s="27">
        <v>2</v>
      </c>
      <c r="B191" s="38" t="s">
        <v>142</v>
      </c>
    </row>
    <row r="192" spans="1:12" x14ac:dyDescent="0.3">
      <c r="A192" s="27">
        <v>3</v>
      </c>
      <c r="B192" s="49" t="s">
        <v>192</v>
      </c>
    </row>
    <row r="193" spans="1:2" x14ac:dyDescent="0.3">
      <c r="A193" s="27">
        <v>4</v>
      </c>
      <c r="B193" s="38" t="s">
        <v>143</v>
      </c>
    </row>
    <row r="194" spans="1:2" x14ac:dyDescent="0.3">
      <c r="A194" s="27">
        <v>5</v>
      </c>
      <c r="B194" s="38" t="s">
        <v>191</v>
      </c>
    </row>
    <row r="195" spans="1:2" x14ac:dyDescent="0.3">
      <c r="A195" s="33" t="s">
        <v>186</v>
      </c>
      <c r="B195" s="37" t="s">
        <v>135</v>
      </c>
    </row>
    <row r="196" spans="1:2" x14ac:dyDescent="0.3">
      <c r="A196" s="27">
        <v>1</v>
      </c>
      <c r="B196" s="38" t="s">
        <v>136</v>
      </c>
    </row>
    <row r="197" spans="1:2" x14ac:dyDescent="0.3">
      <c r="A197" s="27">
        <v>2</v>
      </c>
      <c r="B197" s="38" t="s">
        <v>137</v>
      </c>
    </row>
    <row r="198" spans="1:2" x14ac:dyDescent="0.3">
      <c r="A198" s="27">
        <v>3</v>
      </c>
      <c r="B198" s="38" t="s">
        <v>138</v>
      </c>
    </row>
    <row r="199" spans="1:2" x14ac:dyDescent="0.3">
      <c r="A199" s="27">
        <v>4</v>
      </c>
      <c r="B199" s="38" t="s">
        <v>139</v>
      </c>
    </row>
    <row r="200" spans="1:2" x14ac:dyDescent="0.3">
      <c r="A200" s="33" t="s">
        <v>187</v>
      </c>
      <c r="B200" s="37" t="s">
        <v>14</v>
      </c>
    </row>
    <row r="201" spans="1:2" x14ac:dyDescent="0.3">
      <c r="A201" s="27">
        <v>1</v>
      </c>
      <c r="B201" s="50" t="s">
        <v>26</v>
      </c>
    </row>
    <row r="202" spans="1:2" x14ac:dyDescent="0.3">
      <c r="A202" s="27">
        <v>2</v>
      </c>
      <c r="B202" s="50" t="s">
        <v>62</v>
      </c>
    </row>
    <row r="203" spans="1:2" x14ac:dyDescent="0.3">
      <c r="A203" s="33" t="s">
        <v>188</v>
      </c>
      <c r="B203" s="58" t="s">
        <v>20</v>
      </c>
    </row>
    <row r="204" spans="1:2" x14ac:dyDescent="0.3">
      <c r="A204" s="27">
        <v>1</v>
      </c>
      <c r="B204" s="50" t="s">
        <v>172</v>
      </c>
    </row>
    <row r="205" spans="1:2" x14ac:dyDescent="0.3">
      <c r="A205" s="27">
        <v>2</v>
      </c>
      <c r="B205" s="50" t="s">
        <v>171</v>
      </c>
    </row>
    <row r="206" spans="1:2" x14ac:dyDescent="0.3">
      <c r="A206" s="33" t="s">
        <v>189</v>
      </c>
      <c r="B206" s="58" t="s">
        <v>57</v>
      </c>
    </row>
    <row r="207" spans="1:2" x14ac:dyDescent="0.3">
      <c r="A207" s="27">
        <v>1</v>
      </c>
      <c r="B207" s="50" t="s">
        <v>76</v>
      </c>
    </row>
    <row r="208" spans="1:2" ht="28.8" x14ac:dyDescent="0.3">
      <c r="A208" s="27">
        <v>2</v>
      </c>
      <c r="B208" s="59" t="s">
        <v>77</v>
      </c>
    </row>
  </sheetData>
  <sortState xmlns:xlrd2="http://schemas.microsoft.com/office/spreadsheetml/2017/richdata2" ref="B146:L149">
    <sortCondition ref="B146:B149"/>
  </sortState>
  <mergeCells count="154">
    <mergeCell ref="A133:C133"/>
    <mergeCell ref="A185:C185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23:C23"/>
    <mergeCell ref="A24:C24"/>
    <mergeCell ref="A25:C25"/>
    <mergeCell ref="A26:L26"/>
    <mergeCell ref="A29:C29"/>
    <mergeCell ref="A30:C30"/>
    <mergeCell ref="F17:F18"/>
    <mergeCell ref="G17:G18"/>
    <mergeCell ref="L17:L18"/>
    <mergeCell ref="A19:L19"/>
    <mergeCell ref="A20:L20"/>
    <mergeCell ref="H17:K17"/>
    <mergeCell ref="A42:C42"/>
    <mergeCell ref="A43:C43"/>
    <mergeCell ref="A44:C44"/>
    <mergeCell ref="A45:L45"/>
    <mergeCell ref="A50:C50"/>
    <mergeCell ref="A51:C51"/>
    <mergeCell ref="A31:C31"/>
    <mergeCell ref="A32:L32"/>
    <mergeCell ref="A37:C37"/>
    <mergeCell ref="A38:C38"/>
    <mergeCell ref="A39:C39"/>
    <mergeCell ref="A40:L40"/>
    <mergeCell ref="E56:E57"/>
    <mergeCell ref="F56:F57"/>
    <mergeCell ref="G56:G57"/>
    <mergeCell ref="L56:L57"/>
    <mergeCell ref="A58:L58"/>
    <mergeCell ref="A52:C52"/>
    <mergeCell ref="A53:C53"/>
    <mergeCell ref="A56:A57"/>
    <mergeCell ref="B56:B57"/>
    <mergeCell ref="C56:C57"/>
    <mergeCell ref="D56:D57"/>
    <mergeCell ref="H56:K56"/>
    <mergeCell ref="A70:C70"/>
    <mergeCell ref="A71:C71"/>
    <mergeCell ref="A72:L72"/>
    <mergeCell ref="A75:C75"/>
    <mergeCell ref="A76:C76"/>
    <mergeCell ref="A77:C77"/>
    <mergeCell ref="A59:L59"/>
    <mergeCell ref="A61:C61"/>
    <mergeCell ref="A62:C62"/>
    <mergeCell ref="A63:C63"/>
    <mergeCell ref="A64:L64"/>
    <mergeCell ref="A69:C69"/>
    <mergeCell ref="F82:F83"/>
    <mergeCell ref="G82:G83"/>
    <mergeCell ref="L82:L83"/>
    <mergeCell ref="A84:L84"/>
    <mergeCell ref="A85:L85"/>
    <mergeCell ref="A78:C78"/>
    <mergeCell ref="A82:A83"/>
    <mergeCell ref="B82:B83"/>
    <mergeCell ref="C82:C83"/>
    <mergeCell ref="D82:D83"/>
    <mergeCell ref="E82:E83"/>
    <mergeCell ref="H82:K82"/>
    <mergeCell ref="A79:C79"/>
    <mergeCell ref="A98:C98"/>
    <mergeCell ref="A99:L99"/>
    <mergeCell ref="A102:C102"/>
    <mergeCell ref="A103:C103"/>
    <mergeCell ref="A104:C104"/>
    <mergeCell ref="A88:C88"/>
    <mergeCell ref="A89:C89"/>
    <mergeCell ref="A90:C90"/>
    <mergeCell ref="A91:L91"/>
    <mergeCell ref="A96:C96"/>
    <mergeCell ref="A97:C97"/>
    <mergeCell ref="D108:D109"/>
    <mergeCell ref="E108:E109"/>
    <mergeCell ref="F108:F109"/>
    <mergeCell ref="G108:G109"/>
    <mergeCell ref="L108:L109"/>
    <mergeCell ref="A105:C105"/>
    <mergeCell ref="A108:A109"/>
    <mergeCell ref="B108:B109"/>
    <mergeCell ref="C108:C109"/>
    <mergeCell ref="H108:K108"/>
    <mergeCell ref="A131:C131"/>
    <mergeCell ref="A132:C132"/>
    <mergeCell ref="A120:C120"/>
    <mergeCell ref="A121:C121"/>
    <mergeCell ref="A122:C122"/>
    <mergeCell ref="A123:L123"/>
    <mergeCell ref="A129:C129"/>
    <mergeCell ref="A130:C130"/>
    <mergeCell ref="A110:L110"/>
    <mergeCell ref="A111:L111"/>
    <mergeCell ref="A114:C114"/>
    <mergeCell ref="A115:C115"/>
    <mergeCell ref="A116:C116"/>
    <mergeCell ref="A117:L117"/>
    <mergeCell ref="A143:C143"/>
    <mergeCell ref="A144:C144"/>
    <mergeCell ref="A145:L145"/>
    <mergeCell ref="A150:C150"/>
    <mergeCell ref="A151:C151"/>
    <mergeCell ref="A152:C152"/>
    <mergeCell ref="G136:G137"/>
    <mergeCell ref="L136:L137"/>
    <mergeCell ref="A138:L138"/>
    <mergeCell ref="A139:L139"/>
    <mergeCell ref="A142:C142"/>
    <mergeCell ref="A136:A137"/>
    <mergeCell ref="B136:B137"/>
    <mergeCell ref="C136:C137"/>
    <mergeCell ref="D136:D137"/>
    <mergeCell ref="E136:E137"/>
    <mergeCell ref="F136:F137"/>
    <mergeCell ref="H136:K136"/>
    <mergeCell ref="A153:L153"/>
    <mergeCell ref="A156:C156"/>
    <mergeCell ref="A157:C157"/>
    <mergeCell ref="A158:C158"/>
    <mergeCell ref="A159:C159"/>
    <mergeCell ref="A162:A163"/>
    <mergeCell ref="B162:B163"/>
    <mergeCell ref="C162:C163"/>
    <mergeCell ref="D162:D163"/>
    <mergeCell ref="E162:E163"/>
    <mergeCell ref="H162:K162"/>
    <mergeCell ref="A176:C176"/>
    <mergeCell ref="A177:C177"/>
    <mergeCell ref="A178:C178"/>
    <mergeCell ref="A184:C184"/>
    <mergeCell ref="A181:C181"/>
    <mergeCell ref="A182:C182"/>
    <mergeCell ref="A183:C183"/>
    <mergeCell ref="A179:L179"/>
    <mergeCell ref="F162:F163"/>
    <mergeCell ref="G162:G163"/>
    <mergeCell ref="L162:L163"/>
    <mergeCell ref="A164:L164"/>
    <mergeCell ref="A172:L172"/>
    <mergeCell ref="A165:L165"/>
    <mergeCell ref="A169:C169"/>
    <mergeCell ref="A170:C170"/>
    <mergeCell ref="A171:C171"/>
  </mergeCells>
  <pageMargins left="0.31496062992125984" right="0.31496062992125984" top="0.74803149606299213" bottom="0.55118110236220474" header="0.31496062992125984" footer="0.31496062992125984"/>
  <pageSetup paperSize="9" orientation="landscape" horizontalDpi="300" verticalDpi="300" r:id="rId1"/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L102"/>
  <sheetViews>
    <sheetView zoomScaleNormal="100" workbookViewId="0">
      <selection activeCell="E21" sqref="E21"/>
    </sheetView>
  </sheetViews>
  <sheetFormatPr defaultRowHeight="14.4" x14ac:dyDescent="0.3"/>
  <cols>
    <col min="1" max="1" width="5.77734375" style="15" customWidth="1"/>
    <col min="2" max="2" width="50.77734375" style="15" customWidth="1"/>
    <col min="3" max="4" width="7.77734375" style="15" customWidth="1"/>
    <col min="5" max="5" width="7.77734375" style="14" customWidth="1"/>
    <col min="6" max="9" width="7.77734375" style="15" customWidth="1"/>
    <col min="10" max="11" width="7.77734375" style="14" customWidth="1"/>
    <col min="12" max="12" width="7.77734375" style="15" customWidth="1"/>
    <col min="13" max="16384" width="8.88671875" style="15"/>
  </cols>
  <sheetData>
    <row r="1" spans="1:12" x14ac:dyDescent="0.3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5" spans="1:12" x14ac:dyDescent="0.3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x14ac:dyDescent="0.3">
      <c r="A6" s="94" t="s">
        <v>183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2" x14ac:dyDescent="0.3">
      <c r="A7" s="103" t="s">
        <v>184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</row>
    <row r="9" spans="1:12" x14ac:dyDescent="0.3">
      <c r="A9" s="18" t="s">
        <v>176</v>
      </c>
    </row>
    <row r="10" spans="1:12" x14ac:dyDescent="0.3">
      <c r="A10" s="18" t="s">
        <v>177</v>
      </c>
    </row>
    <row r="11" spans="1:12" x14ac:dyDescent="0.3">
      <c r="A11" s="18" t="s">
        <v>178</v>
      </c>
    </row>
    <row r="12" spans="1:12" x14ac:dyDescent="0.3">
      <c r="A12" s="18" t="s">
        <v>179</v>
      </c>
    </row>
    <row r="13" spans="1:12" x14ac:dyDescent="0.3">
      <c r="A13" s="18" t="s">
        <v>180</v>
      </c>
    </row>
    <row r="14" spans="1:12" x14ac:dyDescent="0.3">
      <c r="A14" s="18" t="s">
        <v>181</v>
      </c>
    </row>
    <row r="16" spans="1:12" x14ac:dyDescent="0.3">
      <c r="A16" s="20"/>
    </row>
    <row r="17" spans="1:12" s="20" customFormat="1" ht="72" customHeight="1" x14ac:dyDescent="0.3">
      <c r="A17" s="84" t="s">
        <v>81</v>
      </c>
      <c r="B17" s="84" t="s">
        <v>82</v>
      </c>
      <c r="C17" s="78" t="s">
        <v>83</v>
      </c>
      <c r="D17" s="78" t="s">
        <v>84</v>
      </c>
      <c r="E17" s="80" t="s">
        <v>85</v>
      </c>
      <c r="F17" s="78" t="s">
        <v>86</v>
      </c>
      <c r="G17" s="80" t="s">
        <v>87</v>
      </c>
      <c r="H17" s="86" t="s">
        <v>88</v>
      </c>
      <c r="I17" s="87"/>
      <c r="J17" s="87"/>
      <c r="K17" s="88"/>
      <c r="L17" s="78" t="s">
        <v>168</v>
      </c>
    </row>
    <row r="18" spans="1:12" s="20" customFormat="1" ht="72" customHeight="1" x14ac:dyDescent="0.3">
      <c r="A18" s="85"/>
      <c r="B18" s="85"/>
      <c r="C18" s="79"/>
      <c r="D18" s="79"/>
      <c r="E18" s="81"/>
      <c r="F18" s="79"/>
      <c r="G18" s="81"/>
      <c r="H18" s="22" t="s">
        <v>2</v>
      </c>
      <c r="I18" s="23" t="s">
        <v>3</v>
      </c>
      <c r="J18" s="23" t="s">
        <v>4</v>
      </c>
      <c r="K18" s="23" t="s">
        <v>128</v>
      </c>
      <c r="L18" s="79"/>
    </row>
    <row r="19" spans="1:12" x14ac:dyDescent="0.3">
      <c r="A19" s="126" t="s">
        <v>89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26" t="s">
        <v>90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s="19" customFormat="1" ht="28.8" x14ac:dyDescent="0.3">
      <c r="A21" s="24">
        <v>1</v>
      </c>
      <c r="B21" s="25" t="s">
        <v>129</v>
      </c>
      <c r="C21" s="26">
        <v>1</v>
      </c>
      <c r="D21" s="26">
        <v>2</v>
      </c>
      <c r="E21" s="24">
        <v>0</v>
      </c>
      <c r="F21" s="26" t="s">
        <v>131</v>
      </c>
      <c r="G21" s="24" t="s">
        <v>91</v>
      </c>
      <c r="H21" s="24">
        <f t="shared" ref="H21:H27" si="0">I21+J21</f>
        <v>30</v>
      </c>
      <c r="I21" s="26">
        <v>30</v>
      </c>
      <c r="J21" s="26">
        <v>0</v>
      </c>
      <c r="K21" s="26">
        <v>1</v>
      </c>
      <c r="L21" s="24">
        <v>0</v>
      </c>
    </row>
    <row r="22" spans="1:12" x14ac:dyDescent="0.3">
      <c r="A22" s="27">
        <v>2</v>
      </c>
      <c r="B22" s="28" t="s">
        <v>7</v>
      </c>
      <c r="C22" s="29">
        <v>1</v>
      </c>
      <c r="D22" s="29">
        <v>2</v>
      </c>
      <c r="E22" s="30">
        <v>2</v>
      </c>
      <c r="F22" s="31" t="s">
        <v>131</v>
      </c>
      <c r="G22" s="30" t="s">
        <v>92</v>
      </c>
      <c r="H22" s="30">
        <f t="shared" si="0"/>
        <v>30</v>
      </c>
      <c r="I22" s="29">
        <v>0</v>
      </c>
      <c r="J22" s="29">
        <v>30</v>
      </c>
      <c r="K22" s="29">
        <v>1</v>
      </c>
      <c r="L22" s="30">
        <v>0</v>
      </c>
    </row>
    <row r="23" spans="1:12" x14ac:dyDescent="0.3">
      <c r="A23" s="27">
        <v>3</v>
      </c>
      <c r="B23" s="28" t="s">
        <v>12</v>
      </c>
      <c r="C23" s="29">
        <v>2</v>
      </c>
      <c r="D23" s="29">
        <v>2</v>
      </c>
      <c r="E23" s="30">
        <v>0</v>
      </c>
      <c r="F23" s="31" t="s">
        <v>131</v>
      </c>
      <c r="G23" s="30" t="s">
        <v>91</v>
      </c>
      <c r="H23" s="30">
        <f t="shared" si="0"/>
        <v>30</v>
      </c>
      <c r="I23" s="29">
        <v>0</v>
      </c>
      <c r="J23" s="29">
        <v>30</v>
      </c>
      <c r="K23" s="29">
        <v>1</v>
      </c>
      <c r="L23" s="30">
        <v>0</v>
      </c>
    </row>
    <row r="24" spans="1:12" x14ac:dyDescent="0.3">
      <c r="A24" s="27">
        <v>4</v>
      </c>
      <c r="B24" s="28" t="s">
        <v>18</v>
      </c>
      <c r="C24" s="29">
        <v>3</v>
      </c>
      <c r="D24" s="29">
        <v>2</v>
      </c>
      <c r="E24" s="30">
        <v>0</v>
      </c>
      <c r="F24" s="31" t="s">
        <v>131</v>
      </c>
      <c r="G24" s="30" t="s">
        <v>91</v>
      </c>
      <c r="H24" s="30">
        <f t="shared" si="0"/>
        <v>30</v>
      </c>
      <c r="I24" s="29">
        <v>0</v>
      </c>
      <c r="J24" s="29">
        <v>30</v>
      </c>
      <c r="K24" s="29">
        <v>1</v>
      </c>
      <c r="L24" s="30">
        <v>0</v>
      </c>
    </row>
    <row r="25" spans="1:12" x14ac:dyDescent="0.3">
      <c r="A25" s="27">
        <v>5</v>
      </c>
      <c r="B25" s="28" t="s">
        <v>39</v>
      </c>
      <c r="C25" s="29">
        <v>3</v>
      </c>
      <c r="D25" s="29">
        <v>0</v>
      </c>
      <c r="E25" s="30">
        <v>0</v>
      </c>
      <c r="F25" s="31" t="s">
        <v>131</v>
      </c>
      <c r="G25" s="30" t="s">
        <v>92</v>
      </c>
      <c r="H25" s="30">
        <f t="shared" si="0"/>
        <v>30</v>
      </c>
      <c r="I25" s="29">
        <v>0</v>
      </c>
      <c r="J25" s="29">
        <v>30</v>
      </c>
      <c r="K25" s="29">
        <v>0</v>
      </c>
      <c r="L25" s="30">
        <v>0</v>
      </c>
    </row>
    <row r="26" spans="1:12" x14ac:dyDescent="0.3">
      <c r="A26" s="27">
        <v>6</v>
      </c>
      <c r="B26" s="28" t="s">
        <v>24</v>
      </c>
      <c r="C26" s="29">
        <v>4</v>
      </c>
      <c r="D26" s="29">
        <v>2</v>
      </c>
      <c r="E26" s="30">
        <v>0</v>
      </c>
      <c r="F26" s="31" t="s">
        <v>131</v>
      </c>
      <c r="G26" s="30" t="s">
        <v>91</v>
      </c>
      <c r="H26" s="30">
        <f t="shared" si="0"/>
        <v>30</v>
      </c>
      <c r="I26" s="29">
        <v>0</v>
      </c>
      <c r="J26" s="29">
        <v>30</v>
      </c>
      <c r="K26" s="29">
        <v>1</v>
      </c>
      <c r="L26" s="30">
        <v>0</v>
      </c>
    </row>
    <row r="27" spans="1:12" x14ac:dyDescent="0.3">
      <c r="A27" s="27">
        <v>7</v>
      </c>
      <c r="B27" s="28" t="s">
        <v>25</v>
      </c>
      <c r="C27" s="29">
        <v>4</v>
      </c>
      <c r="D27" s="29">
        <v>0</v>
      </c>
      <c r="E27" s="30">
        <v>0</v>
      </c>
      <c r="F27" s="31" t="s">
        <v>131</v>
      </c>
      <c r="G27" s="30" t="s">
        <v>92</v>
      </c>
      <c r="H27" s="30">
        <f t="shared" si="0"/>
        <v>30</v>
      </c>
      <c r="I27" s="29">
        <v>0</v>
      </c>
      <c r="J27" s="29">
        <v>30</v>
      </c>
      <c r="K27" s="29">
        <v>0</v>
      </c>
      <c r="L27" s="30">
        <v>0</v>
      </c>
    </row>
    <row r="28" spans="1:12" x14ac:dyDescent="0.3">
      <c r="A28" s="27">
        <v>8</v>
      </c>
      <c r="B28" s="28" t="s">
        <v>29</v>
      </c>
      <c r="C28" s="29">
        <v>5</v>
      </c>
      <c r="D28" s="29">
        <v>2</v>
      </c>
      <c r="E28" s="30">
        <v>0</v>
      </c>
      <c r="F28" s="30" t="s">
        <v>132</v>
      </c>
      <c r="G28" s="30" t="s">
        <v>91</v>
      </c>
      <c r="H28" s="30">
        <f t="shared" ref="H28" si="1">I28+J28</f>
        <v>30</v>
      </c>
      <c r="I28" s="29">
        <v>0</v>
      </c>
      <c r="J28" s="29">
        <v>30</v>
      </c>
      <c r="K28" s="29">
        <v>1</v>
      </c>
      <c r="L28" s="30">
        <v>0</v>
      </c>
    </row>
    <row r="29" spans="1:12" s="19" customFormat="1" ht="28.8" x14ac:dyDescent="0.3">
      <c r="A29" s="27">
        <v>9</v>
      </c>
      <c r="B29" s="32" t="s">
        <v>130</v>
      </c>
      <c r="C29" s="31">
        <v>5</v>
      </c>
      <c r="D29" s="31">
        <v>2</v>
      </c>
      <c r="E29" s="27">
        <v>0</v>
      </c>
      <c r="F29" s="31" t="s">
        <v>131</v>
      </c>
      <c r="G29" s="27" t="s">
        <v>91</v>
      </c>
      <c r="H29" s="27">
        <f t="shared" ref="H29" si="2">I29+J29</f>
        <v>30</v>
      </c>
      <c r="I29" s="31">
        <v>30</v>
      </c>
      <c r="J29" s="31">
        <v>0</v>
      </c>
      <c r="K29" s="31">
        <v>1</v>
      </c>
      <c r="L29" s="27">
        <v>0</v>
      </c>
    </row>
    <row r="30" spans="1:12" x14ac:dyDescent="0.3">
      <c r="A30" s="71" t="s">
        <v>93</v>
      </c>
      <c r="B30" s="72"/>
      <c r="C30" s="73"/>
      <c r="D30" s="33">
        <f>SUM(D21:D29)</f>
        <v>14</v>
      </c>
      <c r="E30" s="33">
        <f>SUM(E21:E29)</f>
        <v>2</v>
      </c>
      <c r="F30" s="33" t="s">
        <v>94</v>
      </c>
      <c r="G30" s="33" t="s">
        <v>94</v>
      </c>
      <c r="H30" s="33">
        <f>SUM(H21:H29)</f>
        <v>270</v>
      </c>
      <c r="I30" s="33">
        <f>SUM(I21:I29)</f>
        <v>60</v>
      </c>
      <c r="J30" s="33">
        <f>SUM(J21:J29)</f>
        <v>210</v>
      </c>
      <c r="K30" s="33">
        <f>SUM(K21:K29)</f>
        <v>7</v>
      </c>
      <c r="L30" s="33">
        <f>SUM(L21:L29)</f>
        <v>0</v>
      </c>
    </row>
    <row r="31" spans="1:12" x14ac:dyDescent="0.3">
      <c r="A31" s="74" t="s">
        <v>95</v>
      </c>
      <c r="B31" s="75"/>
      <c r="C31" s="76"/>
      <c r="D31" s="16" t="s">
        <v>94</v>
      </c>
      <c r="E31" s="27">
        <f>E30</f>
        <v>2</v>
      </c>
      <c r="F31" s="27" t="s">
        <v>94</v>
      </c>
      <c r="G31" s="27" t="s">
        <v>94</v>
      </c>
      <c r="H31" s="34">
        <f>SUM(I31:J31)</f>
        <v>30</v>
      </c>
      <c r="I31" s="27">
        <v>0</v>
      </c>
      <c r="J31" s="34">
        <f>'Plan studiów MSiAD semestry'!J24+'Plan studiów MSiAD semestry'!J62+'Plan studiów MSiAD semestry'!J89+'Plan studiów MSiAD semestry'!J115+'Plan studiów MSiAD semestry'!J143</f>
        <v>30</v>
      </c>
      <c r="K31" s="34">
        <f>'Plan studiów MSiAD semestry'!K24+'Plan studiów MSiAD semestry'!K62+'Plan studiów MSiAD semestry'!K89+'Plan studiów MSiAD semestry'!K115+'Plan studiów MSiAD semestry'!K143</f>
        <v>1</v>
      </c>
      <c r="L31" s="27">
        <f>SUMIF($E21:$E29,"&gt;0",L21:L29)</f>
        <v>0</v>
      </c>
    </row>
    <row r="32" spans="1:12" x14ac:dyDescent="0.3">
      <c r="A32" s="98" t="s">
        <v>96</v>
      </c>
      <c r="B32" s="99"/>
      <c r="C32" s="100"/>
      <c r="D32" s="35">
        <f>SUMIF(G21:G29,"f",D21:D29)</f>
        <v>12</v>
      </c>
      <c r="E32" s="35">
        <f>SUMIF(G21:G29,"f",E21:E29)</f>
        <v>0</v>
      </c>
      <c r="F32" s="35" t="s">
        <v>94</v>
      </c>
      <c r="G32" s="35" t="s">
        <v>94</v>
      </c>
      <c r="H32" s="35">
        <f>SUMIF($G21:$G29,"f",H21:H29)</f>
        <v>180</v>
      </c>
      <c r="I32" s="35">
        <f>SUMIF($G21:$G29,"f",I21:I29)</f>
        <v>60</v>
      </c>
      <c r="J32" s="35">
        <f>SUMIF($G21:$G29,"f",J21:J29)</f>
        <v>120</v>
      </c>
      <c r="K32" s="35">
        <f>SUMIF($G21:$G29,"f",K21:K29)</f>
        <v>6</v>
      </c>
      <c r="L32" s="35">
        <f>SUMIF($G21:$G29,"f",L21:L29)</f>
        <v>0</v>
      </c>
    </row>
    <row r="33" spans="1:12" x14ac:dyDescent="0.3">
      <c r="A33" s="104" t="s">
        <v>97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</row>
    <row r="34" spans="1:12" x14ac:dyDescent="0.3">
      <c r="A34" s="30">
        <v>1</v>
      </c>
      <c r="B34" s="36" t="s">
        <v>8</v>
      </c>
      <c r="C34" s="30">
        <v>1</v>
      </c>
      <c r="D34" s="30">
        <v>3</v>
      </c>
      <c r="E34" s="30">
        <v>1</v>
      </c>
      <c r="F34" s="31" t="s">
        <v>131</v>
      </c>
      <c r="G34" s="30" t="s">
        <v>92</v>
      </c>
      <c r="H34" s="30">
        <f>I34+J34</f>
        <v>45</v>
      </c>
      <c r="I34" s="30">
        <v>0</v>
      </c>
      <c r="J34" s="30">
        <v>45</v>
      </c>
      <c r="K34" s="30">
        <v>2</v>
      </c>
      <c r="L34" s="30">
        <v>0</v>
      </c>
    </row>
    <row r="35" spans="1:12" x14ac:dyDescent="0.3">
      <c r="A35" s="30">
        <v>2</v>
      </c>
      <c r="B35" s="36" t="s">
        <v>9</v>
      </c>
      <c r="C35" s="30">
        <v>1</v>
      </c>
      <c r="D35" s="30">
        <v>1</v>
      </c>
      <c r="E35" s="30">
        <v>0</v>
      </c>
      <c r="F35" s="31" t="s">
        <v>131</v>
      </c>
      <c r="G35" s="30" t="s">
        <v>92</v>
      </c>
      <c r="H35" s="30">
        <f>I35+J35</f>
        <v>15</v>
      </c>
      <c r="I35" s="30">
        <v>15</v>
      </c>
      <c r="J35" s="30">
        <v>0</v>
      </c>
      <c r="K35" s="30">
        <v>2</v>
      </c>
      <c r="L35" s="30">
        <v>0</v>
      </c>
    </row>
    <row r="36" spans="1:12" x14ac:dyDescent="0.3">
      <c r="A36" s="92" t="s">
        <v>93</v>
      </c>
      <c r="B36" s="92"/>
      <c r="C36" s="92"/>
      <c r="D36" s="33">
        <f>SUM(D34:D35)</f>
        <v>4</v>
      </c>
      <c r="E36" s="33">
        <f>SUM(E34:E35)</f>
        <v>1</v>
      </c>
      <c r="F36" s="33" t="s">
        <v>94</v>
      </c>
      <c r="G36" s="33" t="s">
        <v>94</v>
      </c>
      <c r="H36" s="33">
        <f>SUM(I36:J36)</f>
        <v>60</v>
      </c>
      <c r="I36" s="33">
        <f t="shared" ref="I36:L36" si="3">SUM(I34:I35)</f>
        <v>15</v>
      </c>
      <c r="J36" s="33">
        <f t="shared" si="3"/>
        <v>45</v>
      </c>
      <c r="K36" s="33">
        <f t="shared" si="3"/>
        <v>4</v>
      </c>
      <c r="L36" s="33">
        <f t="shared" si="3"/>
        <v>0</v>
      </c>
    </row>
    <row r="37" spans="1:12" x14ac:dyDescent="0.3">
      <c r="A37" s="95" t="s">
        <v>95</v>
      </c>
      <c r="B37" s="95"/>
      <c r="C37" s="95"/>
      <c r="D37" s="16" t="s">
        <v>94</v>
      </c>
      <c r="E37" s="27">
        <f>E36</f>
        <v>1</v>
      </c>
      <c r="F37" s="27" t="s">
        <v>94</v>
      </c>
      <c r="G37" s="27" t="s">
        <v>94</v>
      </c>
      <c r="H37" s="34">
        <f t="shared" ref="H37:H38" si="4">SUM(I37:J37)</f>
        <v>15</v>
      </c>
      <c r="I37" s="27">
        <v>0</v>
      </c>
      <c r="J37" s="34">
        <f>'Plan studiów MSiAD semestry'!J30</f>
        <v>15</v>
      </c>
      <c r="K37" s="34">
        <f>'Plan studiów MSiAD semestry'!K30</f>
        <v>1</v>
      </c>
      <c r="L37" s="27">
        <f t="shared" ref="L37" si="5">SUMIF($E34:$E35,"&gt;0",L34:L35)</f>
        <v>0</v>
      </c>
    </row>
    <row r="38" spans="1:12" x14ac:dyDescent="0.3">
      <c r="A38" s="101" t="s">
        <v>96</v>
      </c>
      <c r="B38" s="101"/>
      <c r="C38" s="101"/>
      <c r="D38" s="35">
        <f>SUMIF(G34:G35,"f",D34:D35)</f>
        <v>0</v>
      </c>
      <c r="E38" s="35">
        <f>SUMIF(G34:G35,"f",E34:E35)</f>
        <v>0</v>
      </c>
      <c r="F38" s="35" t="s">
        <v>94</v>
      </c>
      <c r="G38" s="35" t="s">
        <v>94</v>
      </c>
      <c r="H38" s="35">
        <f t="shared" si="4"/>
        <v>0</v>
      </c>
      <c r="I38" s="35">
        <f t="shared" ref="I38:J38" si="6">SUMIF($G34:$G35,"f",I34:I35)</f>
        <v>0</v>
      </c>
      <c r="J38" s="35">
        <f t="shared" si="6"/>
        <v>0</v>
      </c>
      <c r="K38" s="35">
        <f>SUMIF($G34:$G35,"f",K34:K35)</f>
        <v>0</v>
      </c>
      <c r="L38" s="35">
        <f t="shared" ref="L38" si="7">SUMIF($G34:$G35,"f",L34:L35)</f>
        <v>0</v>
      </c>
    </row>
    <row r="39" spans="1:12" x14ac:dyDescent="0.3">
      <c r="A39" s="104" t="s">
        <v>98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</row>
    <row r="40" spans="1:12" x14ac:dyDescent="0.3">
      <c r="A40" s="30">
        <v>1</v>
      </c>
      <c r="B40" s="36" t="s">
        <v>49</v>
      </c>
      <c r="C40" s="30">
        <v>1</v>
      </c>
      <c r="D40" s="30">
        <v>4</v>
      </c>
      <c r="E40" s="30">
        <v>1</v>
      </c>
      <c r="F40" s="30" t="s">
        <v>132</v>
      </c>
      <c r="G40" s="29" t="s">
        <v>92</v>
      </c>
      <c r="H40" s="29">
        <f>I40+J40</f>
        <v>60</v>
      </c>
      <c r="I40" s="29">
        <v>30</v>
      </c>
      <c r="J40" s="29">
        <v>30</v>
      </c>
      <c r="K40" s="29">
        <v>4</v>
      </c>
      <c r="L40" s="30">
        <v>0</v>
      </c>
    </row>
    <row r="41" spans="1:12" x14ac:dyDescent="0.3">
      <c r="A41" s="30">
        <v>2</v>
      </c>
      <c r="B41" s="36" t="s">
        <v>48</v>
      </c>
      <c r="C41" s="30">
        <v>1</v>
      </c>
      <c r="D41" s="30">
        <v>5.5</v>
      </c>
      <c r="E41" s="30">
        <v>1.5</v>
      </c>
      <c r="F41" s="30" t="s">
        <v>132</v>
      </c>
      <c r="G41" s="29" t="s">
        <v>92</v>
      </c>
      <c r="H41" s="29">
        <f>I41+J41</f>
        <v>75</v>
      </c>
      <c r="I41" s="29">
        <v>30</v>
      </c>
      <c r="J41" s="29">
        <v>45</v>
      </c>
      <c r="K41" s="29">
        <v>4</v>
      </c>
      <c r="L41" s="30">
        <v>0</v>
      </c>
    </row>
    <row r="42" spans="1:12" x14ac:dyDescent="0.3">
      <c r="A42" s="30">
        <v>3</v>
      </c>
      <c r="B42" s="36" t="s">
        <v>50</v>
      </c>
      <c r="C42" s="30">
        <v>1</v>
      </c>
      <c r="D42" s="29">
        <v>4</v>
      </c>
      <c r="E42" s="30">
        <v>3</v>
      </c>
      <c r="F42" s="31" t="s">
        <v>131</v>
      </c>
      <c r="G42" s="29" t="s">
        <v>92</v>
      </c>
      <c r="H42" s="29">
        <f>I42+J42</f>
        <v>60</v>
      </c>
      <c r="I42" s="29">
        <v>15</v>
      </c>
      <c r="J42" s="30">
        <v>45</v>
      </c>
      <c r="K42" s="30">
        <v>2</v>
      </c>
      <c r="L42" s="30">
        <v>0</v>
      </c>
    </row>
    <row r="43" spans="1:12" x14ac:dyDescent="0.3">
      <c r="A43" s="30">
        <v>4</v>
      </c>
      <c r="B43" s="36" t="s">
        <v>47</v>
      </c>
      <c r="C43" s="30">
        <v>1</v>
      </c>
      <c r="D43" s="30">
        <v>4</v>
      </c>
      <c r="E43" s="30">
        <v>1</v>
      </c>
      <c r="F43" s="30" t="s">
        <v>132</v>
      </c>
      <c r="G43" s="29" t="s">
        <v>92</v>
      </c>
      <c r="H43" s="29">
        <f>I43+J43</f>
        <v>60</v>
      </c>
      <c r="I43" s="29">
        <v>30</v>
      </c>
      <c r="J43" s="29">
        <v>30</v>
      </c>
      <c r="K43" s="29">
        <v>4</v>
      </c>
      <c r="L43" s="30">
        <v>0</v>
      </c>
    </row>
    <row r="44" spans="1:12" x14ac:dyDescent="0.3">
      <c r="A44" s="30">
        <v>5</v>
      </c>
      <c r="B44" s="36" t="s">
        <v>51</v>
      </c>
      <c r="C44" s="30">
        <v>2</v>
      </c>
      <c r="D44" s="30">
        <v>4</v>
      </c>
      <c r="E44" s="30">
        <v>1</v>
      </c>
      <c r="F44" s="30" t="s">
        <v>132</v>
      </c>
      <c r="G44" s="29" t="s">
        <v>92</v>
      </c>
      <c r="H44" s="29">
        <f>I44+J44</f>
        <v>60</v>
      </c>
      <c r="I44" s="29">
        <v>30</v>
      </c>
      <c r="J44" s="29">
        <v>30</v>
      </c>
      <c r="K44" s="29">
        <v>4</v>
      </c>
      <c r="L44" s="30">
        <v>0</v>
      </c>
    </row>
    <row r="45" spans="1:12" x14ac:dyDescent="0.3">
      <c r="A45" s="30">
        <v>6</v>
      </c>
      <c r="B45" s="36" t="s">
        <v>19</v>
      </c>
      <c r="C45" s="30">
        <v>2</v>
      </c>
      <c r="D45" s="30">
        <v>6.5</v>
      </c>
      <c r="E45" s="30">
        <v>1.5</v>
      </c>
      <c r="F45" s="30" t="s">
        <v>132</v>
      </c>
      <c r="G45" s="29" t="s">
        <v>92</v>
      </c>
      <c r="H45" s="29">
        <f t="shared" ref="H45" si="8">I45+J45</f>
        <v>90</v>
      </c>
      <c r="I45" s="29">
        <v>45</v>
      </c>
      <c r="J45" s="29">
        <v>45</v>
      </c>
      <c r="K45" s="29">
        <v>4</v>
      </c>
      <c r="L45" s="30">
        <v>0</v>
      </c>
    </row>
    <row r="46" spans="1:12" x14ac:dyDescent="0.3">
      <c r="A46" s="30">
        <v>7</v>
      </c>
      <c r="B46" s="40" t="s">
        <v>15</v>
      </c>
      <c r="C46" s="30">
        <v>2</v>
      </c>
      <c r="D46" s="30">
        <v>4.5</v>
      </c>
      <c r="E46" s="30">
        <v>2</v>
      </c>
      <c r="F46" s="31" t="s">
        <v>131</v>
      </c>
      <c r="G46" s="29" t="s">
        <v>92</v>
      </c>
      <c r="H46" s="29">
        <f>I46+J46</f>
        <v>60</v>
      </c>
      <c r="I46" s="29">
        <v>30</v>
      </c>
      <c r="J46" s="29">
        <v>30</v>
      </c>
      <c r="K46" s="29">
        <v>2</v>
      </c>
      <c r="L46" s="30">
        <v>0</v>
      </c>
    </row>
    <row r="47" spans="1:12" x14ac:dyDescent="0.3">
      <c r="A47" s="30">
        <v>8</v>
      </c>
      <c r="B47" s="36" t="s">
        <v>46</v>
      </c>
      <c r="C47" s="30">
        <v>2</v>
      </c>
      <c r="D47" s="30">
        <v>6</v>
      </c>
      <c r="E47" s="30">
        <v>3</v>
      </c>
      <c r="F47" s="31" t="s">
        <v>131</v>
      </c>
      <c r="G47" s="29" t="s">
        <v>92</v>
      </c>
      <c r="H47" s="29">
        <f>I47+J47</f>
        <v>75</v>
      </c>
      <c r="I47" s="29">
        <v>30</v>
      </c>
      <c r="J47" s="29">
        <v>45</v>
      </c>
      <c r="K47" s="29">
        <v>2</v>
      </c>
      <c r="L47" s="30">
        <v>0</v>
      </c>
    </row>
    <row r="48" spans="1:12" x14ac:dyDescent="0.3">
      <c r="A48" s="30">
        <v>9</v>
      </c>
      <c r="B48" s="36" t="s">
        <v>53</v>
      </c>
      <c r="C48" s="30">
        <v>3</v>
      </c>
      <c r="D48" s="30">
        <v>4.5</v>
      </c>
      <c r="E48" s="30">
        <v>1</v>
      </c>
      <c r="F48" s="30" t="s">
        <v>132</v>
      </c>
      <c r="G48" s="29" t="s">
        <v>92</v>
      </c>
      <c r="H48" s="29">
        <f>I48+J48</f>
        <v>60</v>
      </c>
      <c r="I48" s="29">
        <v>30</v>
      </c>
      <c r="J48" s="29">
        <v>30</v>
      </c>
      <c r="K48" s="29">
        <v>4</v>
      </c>
      <c r="L48" s="30">
        <v>0</v>
      </c>
    </row>
    <row r="49" spans="1:12" x14ac:dyDescent="0.3">
      <c r="A49" s="30">
        <v>10</v>
      </c>
      <c r="B49" s="36" t="s">
        <v>40</v>
      </c>
      <c r="C49" s="30">
        <v>3</v>
      </c>
      <c r="D49" s="30">
        <v>6.5</v>
      </c>
      <c r="E49" s="30">
        <v>1.5</v>
      </c>
      <c r="F49" s="30" t="s">
        <v>132</v>
      </c>
      <c r="G49" s="29" t="s">
        <v>92</v>
      </c>
      <c r="H49" s="29">
        <f t="shared" ref="H49" si="9">I49+J49</f>
        <v>90</v>
      </c>
      <c r="I49" s="29">
        <v>45</v>
      </c>
      <c r="J49" s="29">
        <v>45</v>
      </c>
      <c r="K49" s="29">
        <v>4</v>
      </c>
      <c r="L49" s="30">
        <v>0</v>
      </c>
    </row>
    <row r="50" spans="1:12" x14ac:dyDescent="0.3">
      <c r="A50" s="30">
        <v>11</v>
      </c>
      <c r="B50" s="40" t="s">
        <v>52</v>
      </c>
      <c r="C50" s="30">
        <v>3</v>
      </c>
      <c r="D50" s="30">
        <v>4.5</v>
      </c>
      <c r="E50" s="30">
        <v>1</v>
      </c>
      <c r="F50" s="30" t="s">
        <v>132</v>
      </c>
      <c r="G50" s="29" t="s">
        <v>92</v>
      </c>
      <c r="H50" s="29">
        <f>I50+J50</f>
        <v>60</v>
      </c>
      <c r="I50" s="29">
        <v>30</v>
      </c>
      <c r="J50" s="29">
        <v>30</v>
      </c>
      <c r="K50" s="29">
        <v>4</v>
      </c>
      <c r="L50" s="30">
        <v>0</v>
      </c>
    </row>
    <row r="51" spans="1:12" x14ac:dyDescent="0.3">
      <c r="A51" s="30">
        <v>12</v>
      </c>
      <c r="B51" s="41" t="s">
        <v>79</v>
      </c>
      <c r="C51" s="30">
        <v>3</v>
      </c>
      <c r="D51" s="30">
        <v>4.5</v>
      </c>
      <c r="E51" s="30">
        <v>3</v>
      </c>
      <c r="F51" s="31" t="s">
        <v>131</v>
      </c>
      <c r="G51" s="29" t="s">
        <v>92</v>
      </c>
      <c r="H51" s="29">
        <f>I51+J51</f>
        <v>60</v>
      </c>
      <c r="I51" s="29">
        <v>15</v>
      </c>
      <c r="J51" s="29">
        <v>45</v>
      </c>
      <c r="K51" s="29">
        <v>2</v>
      </c>
      <c r="L51" s="30">
        <v>0</v>
      </c>
    </row>
    <row r="52" spans="1:12" x14ac:dyDescent="0.3">
      <c r="A52" s="30">
        <v>13</v>
      </c>
      <c r="B52" s="41" t="s">
        <v>42</v>
      </c>
      <c r="C52" s="30">
        <v>4</v>
      </c>
      <c r="D52" s="30">
        <v>5</v>
      </c>
      <c r="E52" s="30">
        <v>1.5</v>
      </c>
      <c r="F52" s="30" t="s">
        <v>132</v>
      </c>
      <c r="G52" s="29" t="s">
        <v>92</v>
      </c>
      <c r="H52" s="29">
        <f>I52+J52</f>
        <v>60</v>
      </c>
      <c r="I52" s="29">
        <v>30</v>
      </c>
      <c r="J52" s="29">
        <v>30</v>
      </c>
      <c r="K52" s="29">
        <v>4</v>
      </c>
      <c r="L52" s="30">
        <v>0</v>
      </c>
    </row>
    <row r="53" spans="1:12" x14ac:dyDescent="0.3">
      <c r="A53" s="30">
        <v>14</v>
      </c>
      <c r="B53" s="36" t="s">
        <v>58</v>
      </c>
      <c r="C53" s="30">
        <v>4</v>
      </c>
      <c r="D53" s="30">
        <v>2</v>
      </c>
      <c r="E53" s="30">
        <v>2</v>
      </c>
      <c r="F53" s="31" t="s">
        <v>131</v>
      </c>
      <c r="G53" s="30" t="s">
        <v>91</v>
      </c>
      <c r="H53" s="30">
        <f t="shared" ref="H53" si="10">I53+J53</f>
        <v>30</v>
      </c>
      <c r="I53" s="29">
        <v>0</v>
      </c>
      <c r="J53" s="29">
        <v>30</v>
      </c>
      <c r="K53" s="29">
        <v>2</v>
      </c>
      <c r="L53" s="30">
        <v>0</v>
      </c>
    </row>
    <row r="54" spans="1:12" x14ac:dyDescent="0.3">
      <c r="A54" s="30">
        <v>15</v>
      </c>
      <c r="B54" s="36" t="s">
        <v>65</v>
      </c>
      <c r="C54" s="30">
        <v>5</v>
      </c>
      <c r="D54" s="30">
        <v>4.5</v>
      </c>
      <c r="E54" s="30">
        <v>3</v>
      </c>
      <c r="F54" s="31" t="s">
        <v>131</v>
      </c>
      <c r="G54" s="29" t="s">
        <v>92</v>
      </c>
      <c r="H54" s="29">
        <f>I54+J54</f>
        <v>60</v>
      </c>
      <c r="I54" s="29">
        <v>15</v>
      </c>
      <c r="J54" s="29">
        <v>45</v>
      </c>
      <c r="K54" s="29">
        <v>2</v>
      </c>
      <c r="L54" s="30">
        <v>0</v>
      </c>
    </row>
    <row r="55" spans="1:12" x14ac:dyDescent="0.3">
      <c r="A55" s="30">
        <v>16</v>
      </c>
      <c r="B55" s="40" t="s">
        <v>59</v>
      </c>
      <c r="C55" s="30">
        <v>5</v>
      </c>
      <c r="D55" s="30">
        <v>2</v>
      </c>
      <c r="E55" s="30">
        <v>2</v>
      </c>
      <c r="F55" s="31" t="s">
        <v>131</v>
      </c>
      <c r="G55" s="30" t="s">
        <v>91</v>
      </c>
      <c r="H55" s="30">
        <f>I55+J55</f>
        <v>30</v>
      </c>
      <c r="I55" s="29">
        <v>0</v>
      </c>
      <c r="J55" s="29">
        <v>30</v>
      </c>
      <c r="K55" s="29">
        <v>2</v>
      </c>
      <c r="L55" s="30">
        <v>0</v>
      </c>
    </row>
    <row r="56" spans="1:12" x14ac:dyDescent="0.3">
      <c r="A56" s="30">
        <v>17</v>
      </c>
      <c r="B56" s="36" t="s">
        <v>56</v>
      </c>
      <c r="C56" s="30">
        <v>5</v>
      </c>
      <c r="D56" s="30">
        <v>5</v>
      </c>
      <c r="E56" s="30">
        <v>1</v>
      </c>
      <c r="F56" s="30" t="s">
        <v>132</v>
      </c>
      <c r="G56" s="29" t="s">
        <v>92</v>
      </c>
      <c r="H56" s="29">
        <f>I56+J56</f>
        <v>60</v>
      </c>
      <c r="I56" s="29">
        <v>30</v>
      </c>
      <c r="J56" s="29">
        <v>30</v>
      </c>
      <c r="K56" s="29">
        <v>4</v>
      </c>
      <c r="L56" s="30">
        <v>0</v>
      </c>
    </row>
    <row r="57" spans="1:12" x14ac:dyDescent="0.3">
      <c r="A57" s="30">
        <v>18</v>
      </c>
      <c r="B57" s="42" t="s">
        <v>170</v>
      </c>
      <c r="C57" s="30">
        <v>5</v>
      </c>
      <c r="D57" s="30">
        <v>2.5</v>
      </c>
      <c r="E57" s="30">
        <v>0</v>
      </c>
      <c r="F57" s="31" t="s">
        <v>131</v>
      </c>
      <c r="G57" s="30" t="s">
        <v>92</v>
      </c>
      <c r="H57" s="30">
        <f>I57+J57</f>
        <v>30</v>
      </c>
      <c r="I57" s="29">
        <v>30</v>
      </c>
      <c r="J57" s="29">
        <v>0</v>
      </c>
      <c r="K57" s="29">
        <v>2</v>
      </c>
      <c r="L57" s="30">
        <v>0</v>
      </c>
    </row>
    <row r="58" spans="1:12" x14ac:dyDescent="0.3">
      <c r="A58" s="30">
        <v>19</v>
      </c>
      <c r="B58" s="40" t="s">
        <v>60</v>
      </c>
      <c r="C58" s="30">
        <v>6</v>
      </c>
      <c r="D58" s="30">
        <v>3.5</v>
      </c>
      <c r="E58" s="30">
        <v>3.5</v>
      </c>
      <c r="F58" s="31" t="s">
        <v>132</v>
      </c>
      <c r="G58" s="30" t="s">
        <v>91</v>
      </c>
      <c r="H58" s="30">
        <v>45</v>
      </c>
      <c r="I58" s="29">
        <v>0</v>
      </c>
      <c r="J58" s="29">
        <v>45</v>
      </c>
      <c r="K58" s="29">
        <v>4</v>
      </c>
      <c r="L58" s="30">
        <v>0</v>
      </c>
    </row>
    <row r="59" spans="1:12" x14ac:dyDescent="0.3">
      <c r="A59" s="30">
        <v>20</v>
      </c>
      <c r="B59" s="42" t="s">
        <v>169</v>
      </c>
      <c r="C59" s="30">
        <v>6</v>
      </c>
      <c r="D59" s="30">
        <v>2.5</v>
      </c>
      <c r="E59" s="30">
        <v>0</v>
      </c>
      <c r="F59" s="31" t="s">
        <v>131</v>
      </c>
      <c r="G59" s="30" t="s">
        <v>92</v>
      </c>
      <c r="H59" s="30">
        <f t="shared" ref="H59:H60" si="11">I59+J59</f>
        <v>30</v>
      </c>
      <c r="I59" s="29">
        <v>30</v>
      </c>
      <c r="J59" s="29">
        <v>0</v>
      </c>
      <c r="K59" s="29">
        <v>2</v>
      </c>
      <c r="L59" s="30">
        <v>0</v>
      </c>
    </row>
    <row r="60" spans="1:12" x14ac:dyDescent="0.3">
      <c r="A60" s="30">
        <v>21</v>
      </c>
      <c r="B60" s="36" t="s">
        <v>55</v>
      </c>
      <c r="C60" s="30">
        <v>4</v>
      </c>
      <c r="D60" s="30">
        <v>4.5</v>
      </c>
      <c r="E60" s="30">
        <v>1</v>
      </c>
      <c r="F60" s="31" t="s">
        <v>131</v>
      </c>
      <c r="G60" s="30" t="s">
        <v>92</v>
      </c>
      <c r="H60" s="30">
        <f t="shared" si="11"/>
        <v>60</v>
      </c>
      <c r="I60" s="29">
        <v>30</v>
      </c>
      <c r="J60" s="29">
        <v>30</v>
      </c>
      <c r="K60" s="29">
        <v>2</v>
      </c>
      <c r="L60" s="30">
        <v>0</v>
      </c>
    </row>
    <row r="61" spans="1:12" x14ac:dyDescent="0.3">
      <c r="A61" s="71" t="s">
        <v>93</v>
      </c>
      <c r="B61" s="72"/>
      <c r="C61" s="73"/>
      <c r="D61" s="33">
        <f>SUM(D40:D60)</f>
        <v>90</v>
      </c>
      <c r="E61" s="33">
        <f>SUM(E40:E60)</f>
        <v>34.5</v>
      </c>
      <c r="F61" s="33" t="s">
        <v>94</v>
      </c>
      <c r="G61" s="33" t="s">
        <v>94</v>
      </c>
      <c r="H61" s="33">
        <f>SUM(H40:H60)</f>
        <v>1215</v>
      </c>
      <c r="I61" s="33">
        <f t="shared" ref="I61:L61" si="12">SUM(I40:I60)</f>
        <v>525</v>
      </c>
      <c r="J61" s="33">
        <f t="shared" si="12"/>
        <v>690</v>
      </c>
      <c r="K61" s="33">
        <f>SUM(K40:K60)</f>
        <v>64</v>
      </c>
      <c r="L61" s="33">
        <f t="shared" si="12"/>
        <v>0</v>
      </c>
    </row>
    <row r="62" spans="1:12" x14ac:dyDescent="0.3">
      <c r="A62" s="74" t="s">
        <v>95</v>
      </c>
      <c r="B62" s="75"/>
      <c r="C62" s="76"/>
      <c r="D62" s="16" t="s">
        <v>94</v>
      </c>
      <c r="E62" s="27">
        <f>E61</f>
        <v>34.5</v>
      </c>
      <c r="F62" s="27" t="s">
        <v>94</v>
      </c>
      <c r="G62" s="27" t="s">
        <v>94</v>
      </c>
      <c r="H62" s="34">
        <f t="shared" ref="H62" si="13">SUM(I62:J62)</f>
        <v>471</v>
      </c>
      <c r="I62" s="27">
        <v>0</v>
      </c>
      <c r="J62" s="34">
        <f>'Plan studiów MSiAD semestry'!J38+'Plan studiów MSiAD semestry'!J70+'Plan studiów MSiAD semestry'!J97+'Plan studiów MSiAD semestry'!J121+'Plan studiów MSiAD semestry'!J151+'Plan studiów MSiAD semestry'!J170</f>
        <v>471</v>
      </c>
      <c r="K62" s="34">
        <f>'Plan studiów MSiAD semestry'!K38+'Plan studiów MSiAD semestry'!K70+'Plan studiów MSiAD semestry'!K97+'Plan studiów MSiAD semestry'!K121+'Plan studiów MSiAD semestry'!K151+'Plan studiów MSiAD semestry'!K170</f>
        <v>24</v>
      </c>
      <c r="L62" s="27">
        <f>SUMIF($E40:$E60,"&gt;0",L40:L60)</f>
        <v>0</v>
      </c>
    </row>
    <row r="63" spans="1:12" x14ac:dyDescent="0.3">
      <c r="A63" s="98" t="s">
        <v>96</v>
      </c>
      <c r="B63" s="99"/>
      <c r="C63" s="100"/>
      <c r="D63" s="35">
        <f>SUMIF(G40:G60,"f",D40:D60)</f>
        <v>7.5</v>
      </c>
      <c r="E63" s="35">
        <f>SUMIF(G40:G60,"f",E40:E60)</f>
        <v>7.5</v>
      </c>
      <c r="F63" s="35" t="s">
        <v>94</v>
      </c>
      <c r="G63" s="35" t="s">
        <v>94</v>
      </c>
      <c r="H63" s="35">
        <f>SUMIF($G40:$G60,"f",H40:H60)</f>
        <v>105</v>
      </c>
      <c r="I63" s="35">
        <f t="shared" ref="I63:L63" si="14">SUMIF($G40:$G60,"f",I40:I60)</f>
        <v>0</v>
      </c>
      <c r="J63" s="35">
        <f t="shared" si="14"/>
        <v>105</v>
      </c>
      <c r="K63" s="35">
        <f t="shared" si="14"/>
        <v>8</v>
      </c>
      <c r="L63" s="35">
        <f t="shared" si="14"/>
        <v>0</v>
      </c>
    </row>
    <row r="64" spans="1:12" x14ac:dyDescent="0.3">
      <c r="A64" s="104" t="s">
        <v>99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</row>
    <row r="65" spans="1:12" x14ac:dyDescent="0.3">
      <c r="A65" s="30">
        <v>1</v>
      </c>
      <c r="B65" s="36" t="s">
        <v>10</v>
      </c>
      <c r="C65" s="30">
        <v>1</v>
      </c>
      <c r="D65" s="30">
        <v>3</v>
      </c>
      <c r="E65" s="30">
        <v>1</v>
      </c>
      <c r="F65" s="31" t="s">
        <v>131</v>
      </c>
      <c r="G65" s="30" t="s">
        <v>91</v>
      </c>
      <c r="H65" s="30">
        <f>I65+J65</f>
        <v>45</v>
      </c>
      <c r="I65" s="29">
        <v>15</v>
      </c>
      <c r="J65" s="29">
        <v>30</v>
      </c>
      <c r="K65" s="29">
        <v>2</v>
      </c>
      <c r="L65" s="30">
        <v>0</v>
      </c>
    </row>
    <row r="66" spans="1:12" x14ac:dyDescent="0.3">
      <c r="A66" s="30">
        <v>2</v>
      </c>
      <c r="B66" s="36" t="s">
        <v>13</v>
      </c>
      <c r="C66" s="30">
        <v>2</v>
      </c>
      <c r="D66" s="30">
        <v>4.5</v>
      </c>
      <c r="E66" s="30">
        <v>1</v>
      </c>
      <c r="F66" s="31" t="s">
        <v>131</v>
      </c>
      <c r="G66" s="30" t="s">
        <v>91</v>
      </c>
      <c r="H66" s="30">
        <f>I66+J66</f>
        <v>60</v>
      </c>
      <c r="I66" s="30">
        <v>30</v>
      </c>
      <c r="J66" s="30">
        <v>30</v>
      </c>
      <c r="K66" s="30">
        <v>2</v>
      </c>
      <c r="L66" s="30">
        <v>0</v>
      </c>
    </row>
    <row r="67" spans="1:12" x14ac:dyDescent="0.3">
      <c r="A67" s="30">
        <v>3</v>
      </c>
      <c r="B67" s="40" t="s">
        <v>16</v>
      </c>
      <c r="C67" s="30">
        <v>2</v>
      </c>
      <c r="D67" s="30">
        <v>2.5</v>
      </c>
      <c r="E67" s="30">
        <v>2.5</v>
      </c>
      <c r="F67" s="31" t="s">
        <v>131</v>
      </c>
      <c r="G67" s="30" t="s">
        <v>91</v>
      </c>
      <c r="H67" s="30">
        <f>I67+J67</f>
        <v>30</v>
      </c>
      <c r="I67" s="29">
        <v>0</v>
      </c>
      <c r="J67" s="29">
        <v>30</v>
      </c>
      <c r="K67" s="29">
        <v>2</v>
      </c>
      <c r="L67" s="30">
        <v>0</v>
      </c>
    </row>
    <row r="68" spans="1:12" x14ac:dyDescent="0.3">
      <c r="A68" s="30">
        <v>4</v>
      </c>
      <c r="B68" s="36" t="s">
        <v>22</v>
      </c>
      <c r="C68" s="30">
        <v>3</v>
      </c>
      <c r="D68" s="30">
        <v>4.5</v>
      </c>
      <c r="E68" s="30">
        <v>2</v>
      </c>
      <c r="F68" s="31" t="s">
        <v>131</v>
      </c>
      <c r="G68" s="30" t="s">
        <v>91</v>
      </c>
      <c r="H68" s="30">
        <f>I68+J68</f>
        <v>60</v>
      </c>
      <c r="I68" s="29">
        <v>30</v>
      </c>
      <c r="J68" s="29">
        <v>30</v>
      </c>
      <c r="K68" s="29">
        <v>2</v>
      </c>
      <c r="L68" s="30">
        <v>0</v>
      </c>
    </row>
    <row r="69" spans="1:12" x14ac:dyDescent="0.3">
      <c r="A69" s="30">
        <v>5</v>
      </c>
      <c r="B69" s="40" t="s">
        <v>33</v>
      </c>
      <c r="C69" s="30">
        <v>3</v>
      </c>
      <c r="D69" s="30">
        <v>3.5</v>
      </c>
      <c r="E69" s="30">
        <v>2</v>
      </c>
      <c r="F69" s="31" t="s">
        <v>131</v>
      </c>
      <c r="G69" s="30" t="s">
        <v>91</v>
      </c>
      <c r="H69" s="30">
        <f>I69+J69</f>
        <v>45</v>
      </c>
      <c r="I69" s="29">
        <v>15</v>
      </c>
      <c r="J69" s="29">
        <v>30</v>
      </c>
      <c r="K69" s="29">
        <v>2</v>
      </c>
      <c r="L69" s="30">
        <v>0</v>
      </c>
    </row>
    <row r="70" spans="1:12" x14ac:dyDescent="0.3">
      <c r="A70" s="30">
        <v>6</v>
      </c>
      <c r="B70" s="36" t="s">
        <v>14</v>
      </c>
      <c r="C70" s="30">
        <v>4</v>
      </c>
      <c r="D70" s="30">
        <v>2</v>
      </c>
      <c r="E70" s="30">
        <v>1</v>
      </c>
      <c r="F70" s="31" t="s">
        <v>131</v>
      </c>
      <c r="G70" s="30" t="s">
        <v>91</v>
      </c>
      <c r="H70" s="30">
        <f t="shared" ref="H70" si="15">I70+J70</f>
        <v>30</v>
      </c>
      <c r="I70" s="30">
        <v>15</v>
      </c>
      <c r="J70" s="30">
        <v>15</v>
      </c>
      <c r="K70" s="30">
        <v>2</v>
      </c>
      <c r="L70" s="30">
        <v>0</v>
      </c>
    </row>
    <row r="71" spans="1:12" x14ac:dyDescent="0.3">
      <c r="A71" s="30" t="s">
        <v>144</v>
      </c>
      <c r="B71" s="40" t="s">
        <v>26</v>
      </c>
      <c r="C71" s="30"/>
      <c r="D71" s="30"/>
      <c r="E71" s="30"/>
      <c r="F71" s="29"/>
      <c r="G71" s="30"/>
      <c r="H71" s="30"/>
      <c r="I71" s="29"/>
      <c r="J71" s="29"/>
      <c r="K71" s="29"/>
      <c r="L71" s="30"/>
    </row>
    <row r="72" spans="1:12" x14ac:dyDescent="0.3">
      <c r="A72" s="30" t="s">
        <v>145</v>
      </c>
      <c r="B72" s="40" t="s">
        <v>62</v>
      </c>
      <c r="C72" s="30"/>
      <c r="D72" s="27"/>
      <c r="E72" s="30"/>
      <c r="F72" s="31"/>
      <c r="G72" s="30"/>
      <c r="H72" s="30"/>
      <c r="I72" s="31"/>
      <c r="J72" s="31"/>
      <c r="K72" s="31"/>
      <c r="L72" s="30"/>
    </row>
    <row r="73" spans="1:12" x14ac:dyDescent="0.3">
      <c r="A73" s="30">
        <v>7</v>
      </c>
      <c r="B73" s="43" t="s">
        <v>74</v>
      </c>
      <c r="C73" s="30">
        <v>4</v>
      </c>
      <c r="D73" s="44">
        <v>6</v>
      </c>
      <c r="E73" s="30">
        <v>2</v>
      </c>
      <c r="F73" s="30" t="s">
        <v>132</v>
      </c>
      <c r="G73" s="30" t="s">
        <v>91</v>
      </c>
      <c r="H73" s="30">
        <f t="shared" ref="H73:H74" si="16">I73+J73</f>
        <v>75</v>
      </c>
      <c r="I73" s="30">
        <v>30</v>
      </c>
      <c r="J73" s="30">
        <v>45</v>
      </c>
      <c r="K73" s="30">
        <v>4</v>
      </c>
      <c r="L73" s="30">
        <v>0</v>
      </c>
    </row>
    <row r="74" spans="1:12" x14ac:dyDescent="0.3">
      <c r="A74" s="30">
        <v>8</v>
      </c>
      <c r="B74" s="40" t="s">
        <v>68</v>
      </c>
      <c r="C74" s="30">
        <v>4</v>
      </c>
      <c r="D74" s="30">
        <v>4.5</v>
      </c>
      <c r="E74" s="30">
        <v>2</v>
      </c>
      <c r="F74" s="31" t="s">
        <v>131</v>
      </c>
      <c r="G74" s="30" t="s">
        <v>91</v>
      </c>
      <c r="H74" s="30">
        <f t="shared" si="16"/>
        <v>60</v>
      </c>
      <c r="I74" s="31">
        <v>30</v>
      </c>
      <c r="J74" s="31">
        <v>30</v>
      </c>
      <c r="K74" s="31">
        <v>2</v>
      </c>
      <c r="L74" s="30">
        <v>0</v>
      </c>
    </row>
    <row r="75" spans="1:12" x14ac:dyDescent="0.3">
      <c r="A75" s="30">
        <v>9</v>
      </c>
      <c r="B75" s="40" t="s">
        <v>21</v>
      </c>
      <c r="C75" s="30">
        <v>4</v>
      </c>
      <c r="D75" s="30">
        <v>4</v>
      </c>
      <c r="E75" s="30">
        <v>1.5</v>
      </c>
      <c r="F75" s="31" t="s">
        <v>131</v>
      </c>
      <c r="G75" s="30" t="s">
        <v>91</v>
      </c>
      <c r="H75" s="30">
        <f t="shared" ref="H75:H76" si="17">I75+J75</f>
        <v>60</v>
      </c>
      <c r="I75" s="30">
        <v>30</v>
      </c>
      <c r="J75" s="30">
        <v>30</v>
      </c>
      <c r="K75" s="30">
        <v>2</v>
      </c>
      <c r="L75" s="30">
        <v>0</v>
      </c>
    </row>
    <row r="76" spans="1:12" x14ac:dyDescent="0.3">
      <c r="A76" s="30">
        <v>10</v>
      </c>
      <c r="B76" s="36" t="s">
        <v>27</v>
      </c>
      <c r="C76" s="30">
        <v>4</v>
      </c>
      <c r="D76" s="30">
        <v>4.5</v>
      </c>
      <c r="E76" s="30">
        <v>3</v>
      </c>
      <c r="F76" s="31" t="s">
        <v>131</v>
      </c>
      <c r="G76" s="30" t="s">
        <v>91</v>
      </c>
      <c r="H76" s="30">
        <f t="shared" si="17"/>
        <v>60</v>
      </c>
      <c r="I76" s="29">
        <v>15</v>
      </c>
      <c r="J76" s="29">
        <v>45</v>
      </c>
      <c r="K76" s="29">
        <v>2</v>
      </c>
      <c r="L76" s="30">
        <v>0</v>
      </c>
    </row>
    <row r="77" spans="1:12" x14ac:dyDescent="0.3">
      <c r="A77" s="30">
        <v>11</v>
      </c>
      <c r="B77" s="40" t="s">
        <v>31</v>
      </c>
      <c r="C77" s="30">
        <v>5</v>
      </c>
      <c r="D77" s="30">
        <v>6</v>
      </c>
      <c r="E77" s="30">
        <v>3</v>
      </c>
      <c r="F77" s="30" t="s">
        <v>132</v>
      </c>
      <c r="G77" s="30" t="s">
        <v>91</v>
      </c>
      <c r="H77" s="30">
        <f>I77+J77</f>
        <v>75</v>
      </c>
      <c r="I77" s="29">
        <v>30</v>
      </c>
      <c r="J77" s="29">
        <v>45</v>
      </c>
      <c r="K77" s="29">
        <v>4</v>
      </c>
      <c r="L77" s="30">
        <v>0</v>
      </c>
    </row>
    <row r="78" spans="1:12" x14ac:dyDescent="0.3">
      <c r="A78" s="30">
        <v>12</v>
      </c>
      <c r="B78" s="40" t="s">
        <v>30</v>
      </c>
      <c r="C78" s="30">
        <v>5</v>
      </c>
      <c r="D78" s="30">
        <v>6</v>
      </c>
      <c r="E78" s="30">
        <v>2</v>
      </c>
      <c r="F78" s="31" t="s">
        <v>131</v>
      </c>
      <c r="G78" s="30" t="s">
        <v>91</v>
      </c>
      <c r="H78" s="30">
        <f>I78+J78</f>
        <v>75</v>
      </c>
      <c r="I78" s="30">
        <v>45</v>
      </c>
      <c r="J78" s="30">
        <v>30</v>
      </c>
      <c r="K78" s="30">
        <v>2</v>
      </c>
      <c r="L78" s="30">
        <v>0</v>
      </c>
    </row>
    <row r="79" spans="1:12" x14ac:dyDescent="0.3">
      <c r="A79" s="30">
        <v>13</v>
      </c>
      <c r="B79" s="40" t="s">
        <v>20</v>
      </c>
      <c r="C79" s="30">
        <v>6</v>
      </c>
      <c r="D79" s="30">
        <v>3.5</v>
      </c>
      <c r="E79" s="30">
        <v>2</v>
      </c>
      <c r="F79" s="31" t="s">
        <v>131</v>
      </c>
      <c r="G79" s="30" t="s">
        <v>91</v>
      </c>
      <c r="H79" s="30">
        <f t="shared" ref="H79" si="18">I79+J79</f>
        <v>45</v>
      </c>
      <c r="I79" s="29">
        <v>15</v>
      </c>
      <c r="J79" s="29">
        <v>30</v>
      </c>
      <c r="K79" s="29">
        <v>2</v>
      </c>
      <c r="L79" s="30">
        <v>0</v>
      </c>
    </row>
    <row r="80" spans="1:12" x14ac:dyDescent="0.3">
      <c r="A80" s="30" t="s">
        <v>174</v>
      </c>
      <c r="B80" s="40" t="s">
        <v>172</v>
      </c>
      <c r="C80" s="30"/>
      <c r="D80" s="30"/>
      <c r="E80" s="30"/>
      <c r="F80" s="31"/>
      <c r="G80" s="30"/>
      <c r="H80" s="30"/>
      <c r="I80" s="29"/>
      <c r="J80" s="29"/>
      <c r="K80" s="29"/>
      <c r="L80" s="30"/>
    </row>
    <row r="81" spans="1:12" x14ac:dyDescent="0.3">
      <c r="A81" s="30" t="s">
        <v>175</v>
      </c>
      <c r="B81" s="40" t="s">
        <v>171</v>
      </c>
      <c r="C81" s="30"/>
      <c r="D81" s="30"/>
      <c r="E81" s="30"/>
      <c r="F81" s="31"/>
      <c r="G81" s="30"/>
      <c r="H81" s="30"/>
      <c r="I81" s="29"/>
      <c r="J81" s="29"/>
      <c r="K81" s="29"/>
      <c r="L81" s="30"/>
    </row>
    <row r="82" spans="1:12" x14ac:dyDescent="0.3">
      <c r="A82" s="30">
        <v>14</v>
      </c>
      <c r="B82" s="40" t="s">
        <v>57</v>
      </c>
      <c r="C82" s="30">
        <v>6</v>
      </c>
      <c r="D82" s="30">
        <v>5</v>
      </c>
      <c r="E82" s="30">
        <v>1.5</v>
      </c>
      <c r="F82" s="30" t="s">
        <v>132</v>
      </c>
      <c r="G82" s="30" t="s">
        <v>91</v>
      </c>
      <c r="H82" s="30">
        <f t="shared" ref="H82" si="19">I82+J82</f>
        <v>60</v>
      </c>
      <c r="I82" s="29">
        <v>30</v>
      </c>
      <c r="J82" s="29">
        <v>30</v>
      </c>
      <c r="K82" s="29">
        <v>4</v>
      </c>
      <c r="L82" s="30">
        <v>0</v>
      </c>
    </row>
    <row r="83" spans="1:12" x14ac:dyDescent="0.3">
      <c r="A83" s="30" t="s">
        <v>162</v>
      </c>
      <c r="B83" s="40" t="s">
        <v>76</v>
      </c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1:12" x14ac:dyDescent="0.3">
      <c r="A84" s="30" t="s">
        <v>163</v>
      </c>
      <c r="B84" s="40" t="s">
        <v>77</v>
      </c>
      <c r="C84" s="30"/>
      <c r="D84" s="30"/>
      <c r="E84" s="30"/>
      <c r="F84" s="30"/>
      <c r="G84" s="30"/>
      <c r="H84" s="30"/>
      <c r="I84" s="29"/>
      <c r="J84" s="29"/>
      <c r="K84" s="29"/>
      <c r="L84" s="30"/>
    </row>
    <row r="85" spans="1:12" x14ac:dyDescent="0.3">
      <c r="A85" s="30">
        <v>15</v>
      </c>
      <c r="B85" s="40" t="s">
        <v>64</v>
      </c>
      <c r="C85" s="30">
        <v>6</v>
      </c>
      <c r="D85" s="30">
        <v>5</v>
      </c>
      <c r="E85" s="30">
        <v>2</v>
      </c>
      <c r="F85" s="29" t="s">
        <v>132</v>
      </c>
      <c r="G85" s="30" t="s">
        <v>91</v>
      </c>
      <c r="H85" s="30">
        <f t="shared" ref="H85" si="20">I85+J85</f>
        <v>60</v>
      </c>
      <c r="I85" s="29">
        <v>30</v>
      </c>
      <c r="J85" s="29">
        <v>30</v>
      </c>
      <c r="K85" s="29">
        <v>4</v>
      </c>
      <c r="L85" s="30">
        <v>0</v>
      </c>
    </row>
    <row r="86" spans="1:12" x14ac:dyDescent="0.3">
      <c r="A86" s="71" t="s">
        <v>93</v>
      </c>
      <c r="B86" s="72"/>
      <c r="C86" s="73"/>
      <c r="D86" s="33">
        <f>SUM(D65:D85)</f>
        <v>64.5</v>
      </c>
      <c r="E86" s="33">
        <f>SUM(E65:E85)</f>
        <v>28.5</v>
      </c>
      <c r="F86" s="33" t="s">
        <v>94</v>
      </c>
      <c r="G86" s="33" t="s">
        <v>94</v>
      </c>
      <c r="H86" s="33">
        <f>SUM(I86:J86)</f>
        <v>840</v>
      </c>
      <c r="I86" s="33">
        <f>SUM(I65:I85)</f>
        <v>360</v>
      </c>
      <c r="J86" s="33">
        <f>SUM(J65:J85)</f>
        <v>480</v>
      </c>
      <c r="K86" s="33">
        <f>SUM(K65:K85)</f>
        <v>38</v>
      </c>
      <c r="L86" s="33">
        <f>SUM(L65:L85)</f>
        <v>0</v>
      </c>
    </row>
    <row r="87" spans="1:12" x14ac:dyDescent="0.3">
      <c r="A87" s="74" t="s">
        <v>95</v>
      </c>
      <c r="B87" s="75"/>
      <c r="C87" s="76"/>
      <c r="D87" s="16" t="s">
        <v>94</v>
      </c>
      <c r="E87" s="27">
        <f>E86</f>
        <v>28.5</v>
      </c>
      <c r="F87" s="27" t="s">
        <v>94</v>
      </c>
      <c r="G87" s="27" t="s">
        <v>94</v>
      </c>
      <c r="H87" s="34">
        <f>SUM(I87:J87)</f>
        <v>372</v>
      </c>
      <c r="I87" s="27">
        <v>0</v>
      </c>
      <c r="J87" s="34">
        <f>'Plan studiów MSiAD semestry'!J43+'Plan studiów MSiAD semestry'!J76+'Plan studiów MSiAD semestry'!J103+'Plan studiów MSiAD semestry'!J130+'Plan studiów MSiAD semestry'!J157+'Plan studiów MSiAD semestry'!J177</f>
        <v>372</v>
      </c>
      <c r="K87" s="34">
        <f>'Plan studiów MSiAD semestry'!K43+'Plan studiów MSiAD semestry'!K76+'Plan studiów MSiAD semestry'!K103+'Plan studiów MSiAD semestry'!K130+'Plan studiów MSiAD semestry'!K157+'Plan studiów MSiAD semestry'!K177</f>
        <v>17</v>
      </c>
      <c r="L87" s="27">
        <f>SUMIF($E65:$E85,"&gt;0",L65:L85)</f>
        <v>0</v>
      </c>
    </row>
    <row r="88" spans="1:12" x14ac:dyDescent="0.3">
      <c r="A88" s="98" t="s">
        <v>96</v>
      </c>
      <c r="B88" s="99"/>
      <c r="C88" s="100"/>
      <c r="D88" s="35">
        <f>SUMIF(G65:G85,"f",D65:D85)</f>
        <v>64.5</v>
      </c>
      <c r="E88" s="35">
        <f>SUMIF(G65:G85,"f",E65:E85)</f>
        <v>28.5</v>
      </c>
      <c r="F88" s="35" t="s">
        <v>94</v>
      </c>
      <c r="G88" s="35" t="s">
        <v>94</v>
      </c>
      <c r="H88" s="35">
        <f>SUMIF($G65:$G85,"f",H65:H85)</f>
        <v>840</v>
      </c>
      <c r="I88" s="35">
        <f>SUMIF($G65:$G85,"f",I65:I85)</f>
        <v>360</v>
      </c>
      <c r="J88" s="35">
        <f>SUMIF($G65:$G85,"f",J65:J85)</f>
        <v>480</v>
      </c>
      <c r="K88" s="35">
        <f>SUMIF($G65:$G85,"f",K65:K85)</f>
        <v>38</v>
      </c>
      <c r="L88" s="35">
        <f>SUMIF($G65:$G85,"f",L65:L85)</f>
        <v>0</v>
      </c>
    </row>
    <row r="89" spans="1:12" x14ac:dyDescent="0.3">
      <c r="A89" s="104" t="s">
        <v>100</v>
      </c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</row>
    <row r="90" spans="1:12" x14ac:dyDescent="0.3">
      <c r="A90" s="30">
        <v>1</v>
      </c>
      <c r="B90" s="40" t="s">
        <v>34</v>
      </c>
      <c r="C90" s="45">
        <v>6</v>
      </c>
      <c r="D90" s="30">
        <v>6</v>
      </c>
      <c r="E90" s="30">
        <v>6</v>
      </c>
      <c r="F90" s="31" t="s">
        <v>131</v>
      </c>
      <c r="G90" s="30" t="s">
        <v>91</v>
      </c>
      <c r="H90" s="27">
        <f>I90+J90</f>
        <v>0</v>
      </c>
      <c r="I90" s="29">
        <v>0</v>
      </c>
      <c r="J90" s="29">
        <v>0</v>
      </c>
      <c r="K90" s="29">
        <v>0</v>
      </c>
      <c r="L90" s="30">
        <v>160</v>
      </c>
    </row>
    <row r="91" spans="1:12" x14ac:dyDescent="0.3">
      <c r="A91" s="92" t="s">
        <v>93</v>
      </c>
      <c r="B91" s="92"/>
      <c r="C91" s="92"/>
      <c r="D91" s="33">
        <f>SUM(D90)</f>
        <v>6</v>
      </c>
      <c r="E91" s="33">
        <f>SUM(E90)</f>
        <v>6</v>
      </c>
      <c r="F91" s="33" t="s">
        <v>94</v>
      </c>
      <c r="G91" s="33" t="s">
        <v>94</v>
      </c>
      <c r="H91" s="33">
        <f>SUM(I91:J91)</f>
        <v>0</v>
      </c>
      <c r="I91" s="33">
        <f t="shared" ref="I91:L91" si="21">SUM(I89:I90)</f>
        <v>0</v>
      </c>
      <c r="J91" s="33">
        <f>SUM(J90)</f>
        <v>0</v>
      </c>
      <c r="K91" s="33">
        <f>SUM(K90)</f>
        <v>0</v>
      </c>
      <c r="L91" s="33">
        <f t="shared" si="21"/>
        <v>160</v>
      </c>
    </row>
    <row r="92" spans="1:12" x14ac:dyDescent="0.3">
      <c r="A92" s="95" t="s">
        <v>95</v>
      </c>
      <c r="B92" s="95"/>
      <c r="C92" s="95"/>
      <c r="D92" s="16" t="s">
        <v>94</v>
      </c>
      <c r="E92" s="27">
        <f>E91</f>
        <v>6</v>
      </c>
      <c r="F92" s="27" t="s">
        <v>94</v>
      </c>
      <c r="G92" s="27" t="s">
        <v>94</v>
      </c>
      <c r="H92" s="34">
        <f t="shared" ref="H92:H93" si="22">SUM(I92:J92)</f>
        <v>0</v>
      </c>
      <c r="I92" s="27">
        <v>0</v>
      </c>
      <c r="J92" s="34">
        <f>'Plan studiów MSiAD semestry'!I182</f>
        <v>0</v>
      </c>
      <c r="K92" s="34">
        <f>'Plan studiów MSiAD semestry'!J182</f>
        <v>0</v>
      </c>
      <c r="L92" s="27">
        <f t="shared" ref="L92" si="23">SUMIF($E90,"&gt;0",L90)</f>
        <v>160</v>
      </c>
    </row>
    <row r="93" spans="1:12" x14ac:dyDescent="0.3">
      <c r="A93" s="101" t="s">
        <v>96</v>
      </c>
      <c r="B93" s="101"/>
      <c r="C93" s="101"/>
      <c r="D93" s="35">
        <f>SUMIF(G90,"f",D90)</f>
        <v>6</v>
      </c>
      <c r="E93" s="35">
        <f>SUMIF(G90,"f",E90)</f>
        <v>6</v>
      </c>
      <c r="F93" s="35" t="s">
        <v>94</v>
      </c>
      <c r="G93" s="35" t="s">
        <v>94</v>
      </c>
      <c r="H93" s="35">
        <f t="shared" si="22"/>
        <v>0</v>
      </c>
      <c r="I93" s="35">
        <f>SUMIF($G90,"f",I90)</f>
        <v>0</v>
      </c>
      <c r="J93" s="35">
        <f t="shared" ref="J93:L93" si="24">SUMIF($G90,"f",J90)</f>
        <v>0</v>
      </c>
      <c r="K93" s="35">
        <f t="shared" si="24"/>
        <v>0</v>
      </c>
      <c r="L93" s="35">
        <f t="shared" si="24"/>
        <v>160</v>
      </c>
    </row>
    <row r="94" spans="1:12" x14ac:dyDescent="0.3">
      <c r="A94" s="104" t="s">
        <v>101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</row>
    <row r="95" spans="1:12" x14ac:dyDescent="0.3">
      <c r="A95" s="30">
        <v>1</v>
      </c>
      <c r="B95" s="36" t="s">
        <v>5</v>
      </c>
      <c r="C95" s="30">
        <v>1</v>
      </c>
      <c r="D95" s="29">
        <v>0.25</v>
      </c>
      <c r="E95" s="30">
        <v>0</v>
      </c>
      <c r="F95" s="46" t="s">
        <v>133</v>
      </c>
      <c r="G95" s="30" t="s">
        <v>92</v>
      </c>
      <c r="H95" s="30">
        <f>I95+J95</f>
        <v>2</v>
      </c>
      <c r="I95" s="29">
        <v>2</v>
      </c>
      <c r="J95" s="29">
        <v>0</v>
      </c>
      <c r="K95" s="29">
        <v>0</v>
      </c>
      <c r="L95" s="30">
        <v>0</v>
      </c>
    </row>
    <row r="96" spans="1:12" x14ac:dyDescent="0.3">
      <c r="A96" s="30">
        <v>2</v>
      </c>
      <c r="B96" s="36" t="s">
        <v>6</v>
      </c>
      <c r="C96" s="30">
        <v>1</v>
      </c>
      <c r="D96" s="29">
        <v>0.5</v>
      </c>
      <c r="E96" s="30">
        <v>0</v>
      </c>
      <c r="F96" s="46" t="s">
        <v>133</v>
      </c>
      <c r="G96" s="30" t="s">
        <v>92</v>
      </c>
      <c r="H96" s="30">
        <f>I96+J96</f>
        <v>4</v>
      </c>
      <c r="I96" s="29">
        <v>4</v>
      </c>
      <c r="J96" s="29">
        <v>0</v>
      </c>
      <c r="K96" s="29">
        <v>0</v>
      </c>
      <c r="L96" s="30">
        <v>0</v>
      </c>
    </row>
    <row r="97" spans="1:12" x14ac:dyDescent="0.3">
      <c r="A97" s="30">
        <v>3</v>
      </c>
      <c r="B97" s="36" t="s">
        <v>35</v>
      </c>
      <c r="C97" s="30">
        <v>1</v>
      </c>
      <c r="D97" s="29">
        <v>0.25</v>
      </c>
      <c r="E97" s="30">
        <v>0</v>
      </c>
      <c r="F97" s="46" t="s">
        <v>133</v>
      </c>
      <c r="G97" s="30" t="s">
        <v>92</v>
      </c>
      <c r="H97" s="30">
        <f>I97+J97</f>
        <v>2</v>
      </c>
      <c r="I97" s="29">
        <v>2</v>
      </c>
      <c r="J97" s="29">
        <v>0</v>
      </c>
      <c r="K97" s="29">
        <v>0</v>
      </c>
      <c r="L97" s="30">
        <v>0</v>
      </c>
    </row>
    <row r="98" spans="1:12" x14ac:dyDescent="0.3">
      <c r="A98" s="30">
        <v>4</v>
      </c>
      <c r="B98" s="43" t="s">
        <v>190</v>
      </c>
      <c r="C98" s="30">
        <v>1</v>
      </c>
      <c r="D98" s="29">
        <v>0.5</v>
      </c>
      <c r="E98" s="30">
        <v>0</v>
      </c>
      <c r="F98" s="46" t="s">
        <v>133</v>
      </c>
      <c r="G98" s="30" t="s">
        <v>92</v>
      </c>
      <c r="H98" s="30">
        <f>I98+J98</f>
        <v>4</v>
      </c>
      <c r="I98" s="29">
        <v>4</v>
      </c>
      <c r="J98" s="29">
        <v>0</v>
      </c>
      <c r="K98" s="29">
        <v>0</v>
      </c>
      <c r="L98" s="30">
        <v>0</v>
      </c>
    </row>
    <row r="99" spans="1:12" x14ac:dyDescent="0.3">
      <c r="A99" s="71" t="s">
        <v>93</v>
      </c>
      <c r="B99" s="72"/>
      <c r="C99" s="73"/>
      <c r="D99" s="33">
        <f>SUM(D95:D98)</f>
        <v>1.5</v>
      </c>
      <c r="E99" s="33">
        <f>SUM(E95:E98)</f>
        <v>0</v>
      </c>
      <c r="F99" s="33" t="s">
        <v>94</v>
      </c>
      <c r="G99" s="33" t="s">
        <v>94</v>
      </c>
      <c r="H99" s="33">
        <f>SUM(I99:J99)</f>
        <v>12</v>
      </c>
      <c r="I99" s="33">
        <f>SUM(I95:I98)</f>
        <v>12</v>
      </c>
      <c r="J99" s="33">
        <f>SUM(J95:J98)</f>
        <v>0</v>
      </c>
      <c r="K99" s="33">
        <f>SUM(K95:K98)</f>
        <v>0</v>
      </c>
      <c r="L99" s="33">
        <f t="shared" ref="L99" si="25">SUM(L95:L98)</f>
        <v>0</v>
      </c>
    </row>
    <row r="100" spans="1:12" x14ac:dyDescent="0.3">
      <c r="A100" s="74" t="s">
        <v>95</v>
      </c>
      <c r="B100" s="75"/>
      <c r="C100" s="76"/>
      <c r="D100" s="16" t="s">
        <v>94</v>
      </c>
      <c r="E100" s="27">
        <f>E99</f>
        <v>0</v>
      </c>
      <c r="F100" s="27" t="s">
        <v>94</v>
      </c>
      <c r="G100" s="27" t="s">
        <v>94</v>
      </c>
      <c r="H100" s="34">
        <f t="shared" ref="H100" si="26">SUM(I100:J100)</f>
        <v>0</v>
      </c>
      <c r="I100" s="27">
        <v>0</v>
      </c>
      <c r="J100" s="34">
        <f>'Plan studiów MSiAD semestry'!J51</f>
        <v>0</v>
      </c>
      <c r="K100" s="34">
        <f>'Plan studiów MSiAD semestry'!K51</f>
        <v>0</v>
      </c>
      <c r="L100" s="27">
        <f>SUMIF($E95:$E98,"&gt;0",L95:L98)</f>
        <v>0</v>
      </c>
    </row>
    <row r="101" spans="1:12" x14ac:dyDescent="0.3">
      <c r="A101" s="74" t="s">
        <v>96</v>
      </c>
      <c r="B101" s="75"/>
      <c r="C101" s="76"/>
      <c r="D101" s="27">
        <f>SUMIF(G95:G98,"f",D95:D98)</f>
        <v>0</v>
      </c>
      <c r="E101" s="27">
        <f>SUMIF(G95:G98,"f",E95:E98)</f>
        <v>0</v>
      </c>
      <c r="F101" s="27" t="s">
        <v>94</v>
      </c>
      <c r="G101" s="27" t="s">
        <v>94</v>
      </c>
      <c r="H101" s="27">
        <f t="shared" ref="H101:J101" si="27">SUMIF($G95:$G98,"f",H95:H98)</f>
        <v>0</v>
      </c>
      <c r="I101" s="27">
        <f t="shared" si="27"/>
        <v>0</v>
      </c>
      <c r="J101" s="27">
        <f t="shared" si="27"/>
        <v>0</v>
      </c>
      <c r="K101" s="27">
        <f>SUMIF($G95:$G98,"f",K95:K98)</f>
        <v>0</v>
      </c>
      <c r="L101" s="27">
        <f>SUMIF($G95:$G98,"f",L95:L98)</f>
        <v>0</v>
      </c>
    </row>
    <row r="102" spans="1:12" x14ac:dyDescent="0.3">
      <c r="A102" s="20"/>
      <c r="B102" s="20"/>
      <c r="C102" s="20"/>
    </row>
  </sheetData>
  <sortState xmlns:xlrd2="http://schemas.microsoft.com/office/spreadsheetml/2017/richdata2" ref="B53:L54">
    <sortCondition ref="B53:B54"/>
  </sortState>
  <mergeCells count="39">
    <mergeCell ref="A19:L19"/>
    <mergeCell ref="A20:L20"/>
    <mergeCell ref="A33:L33"/>
    <mergeCell ref="A39:L39"/>
    <mergeCell ref="A17:A18"/>
    <mergeCell ref="B17:B18"/>
    <mergeCell ref="C17:C18"/>
    <mergeCell ref="D17:D18"/>
    <mergeCell ref="E17:E18"/>
    <mergeCell ref="F17:F18"/>
    <mergeCell ref="G17:G18"/>
    <mergeCell ref="L17:L18"/>
    <mergeCell ref="H17:K17"/>
    <mergeCell ref="A1:L1"/>
    <mergeCell ref="A2:L2"/>
    <mergeCell ref="A5:L5"/>
    <mergeCell ref="A6:L6"/>
    <mergeCell ref="A7:L7"/>
    <mergeCell ref="A64:L64"/>
    <mergeCell ref="A30:C30"/>
    <mergeCell ref="A31:C31"/>
    <mergeCell ref="A36:C36"/>
    <mergeCell ref="A37:C37"/>
    <mergeCell ref="A63:C63"/>
    <mergeCell ref="A61:C61"/>
    <mergeCell ref="A62:C62"/>
    <mergeCell ref="A32:C32"/>
    <mergeCell ref="A38:C38"/>
    <mergeCell ref="A100:C100"/>
    <mergeCell ref="A101:C101"/>
    <mergeCell ref="A86:C86"/>
    <mergeCell ref="A87:C87"/>
    <mergeCell ref="A92:C92"/>
    <mergeCell ref="A93:C93"/>
    <mergeCell ref="A91:C91"/>
    <mergeCell ref="A99:C99"/>
    <mergeCell ref="A88:C88"/>
    <mergeCell ref="A89:L89"/>
    <mergeCell ref="A94:L94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I54"/>
  <sheetViews>
    <sheetView zoomScaleNormal="100" workbookViewId="0">
      <selection activeCell="B4" sqref="B4:B5"/>
    </sheetView>
  </sheetViews>
  <sheetFormatPr defaultRowHeight="14.4" x14ac:dyDescent="0.3"/>
  <cols>
    <col min="1" max="1" width="5.77734375" style="1" customWidth="1"/>
    <col min="2" max="2" width="55.77734375" style="1" customWidth="1"/>
    <col min="3" max="9" width="8.77734375" style="1" customWidth="1"/>
    <col min="10" max="16384" width="8.88671875" style="1"/>
  </cols>
  <sheetData>
    <row r="1" spans="1:9" x14ac:dyDescent="0.3">
      <c r="A1" s="115"/>
      <c r="B1" s="115"/>
      <c r="C1" s="115"/>
      <c r="D1" s="115"/>
      <c r="E1" s="115"/>
      <c r="F1" s="115"/>
      <c r="G1" s="115"/>
      <c r="H1" s="115"/>
      <c r="I1" s="115"/>
    </row>
    <row r="3" spans="1:9" x14ac:dyDescent="0.3">
      <c r="A3" s="2" t="s">
        <v>105</v>
      </c>
      <c r="C3" s="3"/>
      <c r="D3" s="3"/>
      <c r="E3" s="3"/>
    </row>
    <row r="4" spans="1:9" ht="72" customHeight="1" x14ac:dyDescent="0.3">
      <c r="A4" s="116" t="s">
        <v>81</v>
      </c>
      <c r="B4" s="116" t="s">
        <v>82</v>
      </c>
      <c r="C4" s="118" t="s">
        <v>84</v>
      </c>
      <c r="D4" s="118" t="s">
        <v>85</v>
      </c>
      <c r="E4" s="122" t="s">
        <v>88</v>
      </c>
      <c r="F4" s="123"/>
      <c r="G4" s="123"/>
      <c r="H4" s="124"/>
      <c r="I4" s="78" t="s">
        <v>168</v>
      </c>
    </row>
    <row r="5" spans="1:9" ht="72" customHeight="1" x14ac:dyDescent="0.3">
      <c r="A5" s="117"/>
      <c r="B5" s="117"/>
      <c r="C5" s="119"/>
      <c r="D5" s="119"/>
      <c r="E5" s="4" t="s">
        <v>2</v>
      </c>
      <c r="F5" s="5" t="s">
        <v>3</v>
      </c>
      <c r="G5" s="5" t="s">
        <v>4</v>
      </c>
      <c r="H5" s="5" t="s">
        <v>128</v>
      </c>
      <c r="I5" s="79"/>
    </row>
    <row r="6" spans="1:9" s="2" customFormat="1" x14ac:dyDescent="0.3">
      <c r="A6" s="111" t="s">
        <v>106</v>
      </c>
      <c r="B6" s="112"/>
      <c r="C6" s="6">
        <f>C9+C13+C17+C21+C25+C29</f>
        <v>180</v>
      </c>
      <c r="D6" s="6">
        <f>D10+D14+D18+D22+D26+D30</f>
        <v>72</v>
      </c>
      <c r="E6" s="6">
        <f>E9+E13+E17+E21+E25+E29</f>
        <v>2397</v>
      </c>
      <c r="F6" s="6">
        <f t="shared" ref="F6:I6" si="0">F9+F13+F17+F21+F25+F29</f>
        <v>972</v>
      </c>
      <c r="G6" s="6">
        <f t="shared" si="0"/>
        <v>1425</v>
      </c>
      <c r="H6" s="6">
        <f t="shared" si="0"/>
        <v>113</v>
      </c>
      <c r="I6" s="6">
        <f t="shared" si="0"/>
        <v>160</v>
      </c>
    </row>
    <row r="7" spans="1:9" x14ac:dyDescent="0.3">
      <c r="A7" s="120" t="s">
        <v>89</v>
      </c>
      <c r="B7" s="121"/>
      <c r="C7" s="121"/>
      <c r="D7" s="121"/>
      <c r="E7" s="121"/>
      <c r="F7" s="121"/>
      <c r="G7" s="121"/>
      <c r="H7" s="121"/>
      <c r="I7" s="121"/>
    </row>
    <row r="8" spans="1:9" x14ac:dyDescent="0.3">
      <c r="A8" s="120" t="s">
        <v>90</v>
      </c>
      <c r="B8" s="121"/>
      <c r="C8" s="121"/>
      <c r="D8" s="121"/>
      <c r="E8" s="121"/>
      <c r="F8" s="121"/>
      <c r="G8" s="121"/>
      <c r="H8" s="121"/>
      <c r="I8" s="121"/>
    </row>
    <row r="9" spans="1:9" s="2" customFormat="1" x14ac:dyDescent="0.3">
      <c r="A9" s="120" t="s">
        <v>93</v>
      </c>
      <c r="B9" s="121"/>
      <c r="C9" s="6">
        <f>'Plan studiów MSiAD'!D30</f>
        <v>14</v>
      </c>
      <c r="D9" s="6">
        <f>'Plan studiów MSiAD'!E30</f>
        <v>2</v>
      </c>
      <c r="E9" s="6">
        <f>'Plan studiów MSiAD'!H30</f>
        <v>270</v>
      </c>
      <c r="F9" s="6">
        <f>'Plan studiów MSiAD'!I30</f>
        <v>60</v>
      </c>
      <c r="G9" s="6">
        <f>'Plan studiów MSiAD'!J30</f>
        <v>210</v>
      </c>
      <c r="H9" s="6">
        <f>'Plan studiów MSiAD'!K30</f>
        <v>7</v>
      </c>
      <c r="I9" s="6">
        <f>'Plan studiów MSiAD'!L30</f>
        <v>0</v>
      </c>
    </row>
    <row r="10" spans="1:9" x14ac:dyDescent="0.3">
      <c r="A10" s="113" t="s">
        <v>95</v>
      </c>
      <c r="B10" s="114"/>
      <c r="C10" s="7" t="str">
        <f>'Plan studiów MSiAD'!D31</f>
        <v>x</v>
      </c>
      <c r="D10" s="7">
        <f>'Plan studiów MSiAD'!E31</f>
        <v>2</v>
      </c>
      <c r="E10" s="7">
        <f>'Plan studiów MSiAD'!H31</f>
        <v>30</v>
      </c>
      <c r="F10" s="7">
        <f>'Plan studiów MSiAD'!I31</f>
        <v>0</v>
      </c>
      <c r="G10" s="7">
        <f>'Plan studiów MSiAD'!J31</f>
        <v>30</v>
      </c>
      <c r="H10" s="7">
        <f>'Plan studiów MSiAD'!K31</f>
        <v>1</v>
      </c>
      <c r="I10" s="7">
        <f>'Plan studiów MSiAD'!L31</f>
        <v>0</v>
      </c>
    </row>
    <row r="11" spans="1:9" x14ac:dyDescent="0.3">
      <c r="A11" s="113" t="s">
        <v>96</v>
      </c>
      <c r="B11" s="114"/>
      <c r="C11" s="7">
        <f>'Plan studiów MSiAD'!D32</f>
        <v>12</v>
      </c>
      <c r="D11" s="7">
        <f>'Plan studiów MSiAD'!E32</f>
        <v>0</v>
      </c>
      <c r="E11" s="7">
        <f>'Plan studiów MSiAD'!H32</f>
        <v>180</v>
      </c>
      <c r="F11" s="7">
        <f>'Plan studiów MSiAD'!I32</f>
        <v>60</v>
      </c>
      <c r="G11" s="7">
        <f>'Plan studiów MSiAD'!J32</f>
        <v>120</v>
      </c>
      <c r="H11" s="7">
        <f>'Plan studiów MSiAD'!K32</f>
        <v>6</v>
      </c>
      <c r="I11" s="7">
        <f>'Plan studiów MSiAD'!L32</f>
        <v>0</v>
      </c>
    </row>
    <row r="12" spans="1:9" x14ac:dyDescent="0.3">
      <c r="A12" s="120" t="s">
        <v>97</v>
      </c>
      <c r="B12" s="121"/>
      <c r="C12" s="121"/>
      <c r="D12" s="121"/>
      <c r="E12" s="121"/>
      <c r="F12" s="121"/>
      <c r="G12" s="121"/>
      <c r="H12" s="121"/>
      <c r="I12" s="121"/>
    </row>
    <row r="13" spans="1:9" s="2" customFormat="1" x14ac:dyDescent="0.3">
      <c r="A13" s="120" t="s">
        <v>93</v>
      </c>
      <c r="B13" s="121"/>
      <c r="C13" s="6">
        <f>'Plan studiów MSiAD'!D36</f>
        <v>4</v>
      </c>
      <c r="D13" s="6">
        <f>'Plan studiów MSiAD'!E36</f>
        <v>1</v>
      </c>
      <c r="E13" s="6">
        <f>'Plan studiów MSiAD'!H36</f>
        <v>60</v>
      </c>
      <c r="F13" s="6">
        <f>'Plan studiów MSiAD'!I36</f>
        <v>15</v>
      </c>
      <c r="G13" s="6">
        <f>'Plan studiów MSiAD'!J36</f>
        <v>45</v>
      </c>
      <c r="H13" s="6">
        <f>'Plan studiów MSiAD'!K36</f>
        <v>4</v>
      </c>
      <c r="I13" s="6">
        <f>'Plan studiów MSiAD'!L36</f>
        <v>0</v>
      </c>
    </row>
    <row r="14" spans="1:9" x14ac:dyDescent="0.3">
      <c r="A14" s="113" t="s">
        <v>95</v>
      </c>
      <c r="B14" s="114"/>
      <c r="C14" s="7" t="str">
        <f>'Plan studiów MSiAD'!D37</f>
        <v>x</v>
      </c>
      <c r="D14" s="7">
        <f>'Plan studiów MSiAD'!E37</f>
        <v>1</v>
      </c>
      <c r="E14" s="8">
        <f>'Plan studiów MSiAD'!H37</f>
        <v>15</v>
      </c>
      <c r="F14" s="8">
        <f>'Plan studiów MSiAD'!I37</f>
        <v>0</v>
      </c>
      <c r="G14" s="8">
        <f>'Plan studiów MSiAD'!J37</f>
        <v>15</v>
      </c>
      <c r="H14" s="8">
        <f>'Plan studiów MSiAD'!K37</f>
        <v>1</v>
      </c>
      <c r="I14" s="7">
        <f>'Plan studiów MSiAD'!L37</f>
        <v>0</v>
      </c>
    </row>
    <row r="15" spans="1:9" x14ac:dyDescent="0.3">
      <c r="A15" s="113" t="s">
        <v>96</v>
      </c>
      <c r="B15" s="114"/>
      <c r="C15" s="7">
        <f>'Plan studiów MSiAD'!D38</f>
        <v>0</v>
      </c>
      <c r="D15" s="7">
        <f>'Plan studiów MSiAD'!E38</f>
        <v>0</v>
      </c>
      <c r="E15" s="7">
        <f>'Plan studiów MSiAD'!H38</f>
        <v>0</v>
      </c>
      <c r="F15" s="7">
        <f>'Plan studiów MSiAD'!I38</f>
        <v>0</v>
      </c>
      <c r="G15" s="7">
        <f>'Plan studiów MSiAD'!J38</f>
        <v>0</v>
      </c>
      <c r="H15" s="7">
        <f>'Plan studiów MSiAD'!K38</f>
        <v>0</v>
      </c>
      <c r="I15" s="7">
        <f>'Plan studiów MSiAD'!L38</f>
        <v>0</v>
      </c>
    </row>
    <row r="16" spans="1:9" x14ac:dyDescent="0.3">
      <c r="A16" s="120" t="s">
        <v>98</v>
      </c>
      <c r="B16" s="121"/>
      <c r="C16" s="121"/>
      <c r="D16" s="121"/>
      <c r="E16" s="121"/>
      <c r="F16" s="121"/>
      <c r="G16" s="121"/>
      <c r="H16" s="121"/>
      <c r="I16" s="121"/>
    </row>
    <row r="17" spans="1:9" s="2" customFormat="1" x14ac:dyDescent="0.3">
      <c r="A17" s="120" t="s">
        <v>93</v>
      </c>
      <c r="B17" s="121"/>
      <c r="C17" s="6">
        <f>'Plan studiów MSiAD'!D61</f>
        <v>90</v>
      </c>
      <c r="D17" s="6">
        <f>'Plan studiów MSiAD'!E61</f>
        <v>34.5</v>
      </c>
      <c r="E17" s="6">
        <f>'Plan studiów MSiAD'!H61</f>
        <v>1215</v>
      </c>
      <c r="F17" s="6">
        <f>'Plan studiów MSiAD'!I61</f>
        <v>525</v>
      </c>
      <c r="G17" s="6">
        <f>'Plan studiów MSiAD'!J61</f>
        <v>690</v>
      </c>
      <c r="H17" s="6">
        <f>'Plan studiów MSiAD'!K61</f>
        <v>64</v>
      </c>
      <c r="I17" s="6">
        <f>'Plan studiów MSiAD'!L61</f>
        <v>0</v>
      </c>
    </row>
    <row r="18" spans="1:9" x14ac:dyDescent="0.3">
      <c r="A18" s="113" t="s">
        <v>95</v>
      </c>
      <c r="B18" s="114"/>
      <c r="C18" s="7" t="str">
        <f>'Plan studiów MSiAD'!D62</f>
        <v>x</v>
      </c>
      <c r="D18" s="7">
        <f>'Plan studiów MSiAD'!E62</f>
        <v>34.5</v>
      </c>
      <c r="E18" s="8">
        <f>'Plan studiów MSiAD'!H62</f>
        <v>471</v>
      </c>
      <c r="F18" s="8">
        <f>'Plan studiów MSiAD'!I62</f>
        <v>0</v>
      </c>
      <c r="G18" s="8">
        <f>'Plan studiów MSiAD'!J62</f>
        <v>471</v>
      </c>
      <c r="H18" s="8">
        <f>'Plan studiów MSiAD'!K62</f>
        <v>24</v>
      </c>
      <c r="I18" s="7">
        <f>'Plan studiów MSiAD'!L62</f>
        <v>0</v>
      </c>
    </row>
    <row r="19" spans="1:9" x14ac:dyDescent="0.3">
      <c r="A19" s="113" t="s">
        <v>96</v>
      </c>
      <c r="B19" s="114"/>
      <c r="C19" s="7">
        <f>'Plan studiów MSiAD'!D63</f>
        <v>7.5</v>
      </c>
      <c r="D19" s="7">
        <f>'Plan studiów MSiAD'!E63</f>
        <v>7.5</v>
      </c>
      <c r="E19" s="7">
        <f>'Plan studiów MSiAD'!H63</f>
        <v>105</v>
      </c>
      <c r="F19" s="7">
        <f>'Plan studiów MSiAD'!I63</f>
        <v>0</v>
      </c>
      <c r="G19" s="7">
        <f>'Plan studiów MSiAD'!J63</f>
        <v>105</v>
      </c>
      <c r="H19" s="7">
        <f>'Plan studiów MSiAD'!K63</f>
        <v>8</v>
      </c>
      <c r="I19" s="7">
        <f>'Plan studiów MSiAD'!L63</f>
        <v>0</v>
      </c>
    </row>
    <row r="20" spans="1:9" x14ac:dyDescent="0.3">
      <c r="A20" s="120" t="s">
        <v>99</v>
      </c>
      <c r="B20" s="121"/>
      <c r="C20" s="121"/>
      <c r="D20" s="121"/>
      <c r="E20" s="121"/>
      <c r="F20" s="121"/>
      <c r="G20" s="121"/>
      <c r="H20" s="121"/>
      <c r="I20" s="121"/>
    </row>
    <row r="21" spans="1:9" s="2" customFormat="1" x14ac:dyDescent="0.3">
      <c r="A21" s="120" t="s">
        <v>93</v>
      </c>
      <c r="B21" s="121"/>
      <c r="C21" s="6">
        <f>'Plan studiów MSiAD'!D86</f>
        <v>64.5</v>
      </c>
      <c r="D21" s="6">
        <f>'Plan studiów MSiAD'!E86</f>
        <v>28.5</v>
      </c>
      <c r="E21" s="6">
        <f>'Plan studiów MSiAD'!H86</f>
        <v>840</v>
      </c>
      <c r="F21" s="6">
        <f>'Plan studiów MSiAD'!I86</f>
        <v>360</v>
      </c>
      <c r="G21" s="6">
        <f>'Plan studiów MSiAD'!J86</f>
        <v>480</v>
      </c>
      <c r="H21" s="6">
        <f>'Plan studiów MSiAD'!K86</f>
        <v>38</v>
      </c>
      <c r="I21" s="6">
        <f>'Plan studiów MSiAD'!L86</f>
        <v>0</v>
      </c>
    </row>
    <row r="22" spans="1:9" x14ac:dyDescent="0.3">
      <c r="A22" s="113" t="s">
        <v>95</v>
      </c>
      <c r="B22" s="114"/>
      <c r="C22" s="7" t="str">
        <f>'Plan studiów MSiAD'!D87</f>
        <v>x</v>
      </c>
      <c r="D22" s="7">
        <f>'Plan studiów MSiAD'!E87</f>
        <v>28.5</v>
      </c>
      <c r="E22" s="8">
        <f>'Plan studiów MSiAD'!H87</f>
        <v>372</v>
      </c>
      <c r="F22" s="8">
        <f>'Plan studiów MSiAD'!I87</f>
        <v>0</v>
      </c>
      <c r="G22" s="8">
        <f>'Plan studiów MSiAD'!J87</f>
        <v>372</v>
      </c>
      <c r="H22" s="8">
        <f>'Plan studiów MSiAD'!K87</f>
        <v>17</v>
      </c>
      <c r="I22" s="7">
        <f>'Plan studiów MSiAD'!L87</f>
        <v>0</v>
      </c>
    </row>
    <row r="23" spans="1:9" x14ac:dyDescent="0.3">
      <c r="A23" s="113" t="s">
        <v>96</v>
      </c>
      <c r="B23" s="114"/>
      <c r="C23" s="7">
        <f>'Plan studiów MSiAD'!D88</f>
        <v>64.5</v>
      </c>
      <c r="D23" s="7">
        <f>'Plan studiów MSiAD'!E88</f>
        <v>28.5</v>
      </c>
      <c r="E23" s="7">
        <f>'Plan studiów MSiAD'!H88</f>
        <v>840</v>
      </c>
      <c r="F23" s="7">
        <f>'Plan studiów MSiAD'!I88</f>
        <v>360</v>
      </c>
      <c r="G23" s="7">
        <f>'Plan studiów MSiAD'!J88</f>
        <v>480</v>
      </c>
      <c r="H23" s="7">
        <f>'Plan studiów MSiAD'!K88</f>
        <v>38</v>
      </c>
      <c r="I23" s="7">
        <f>'Plan studiów MSiAD'!L88</f>
        <v>0</v>
      </c>
    </row>
    <row r="24" spans="1:9" x14ac:dyDescent="0.3">
      <c r="A24" s="120" t="s">
        <v>100</v>
      </c>
      <c r="B24" s="121"/>
      <c r="C24" s="121"/>
      <c r="D24" s="121"/>
      <c r="E24" s="121"/>
      <c r="F24" s="121"/>
      <c r="G24" s="121"/>
      <c r="H24" s="121"/>
      <c r="I24" s="121"/>
    </row>
    <row r="25" spans="1:9" s="2" customFormat="1" x14ac:dyDescent="0.3">
      <c r="A25" s="120" t="s">
        <v>93</v>
      </c>
      <c r="B25" s="121"/>
      <c r="C25" s="6">
        <f>'Plan studiów MSiAD'!D91</f>
        <v>6</v>
      </c>
      <c r="D25" s="6">
        <f>'Plan studiów MSiAD'!E91</f>
        <v>6</v>
      </c>
      <c r="E25" s="6">
        <f>'Plan studiów MSiAD'!H91</f>
        <v>0</v>
      </c>
      <c r="F25" s="6">
        <f>'Plan studiów MSiAD'!I91</f>
        <v>0</v>
      </c>
      <c r="G25" s="6">
        <f>'Plan studiów MSiAD'!J91</f>
        <v>0</v>
      </c>
      <c r="H25" s="6">
        <f>'Plan studiów MSiAD'!K91</f>
        <v>0</v>
      </c>
      <c r="I25" s="6">
        <f>'Plan studiów MSiAD'!L91</f>
        <v>160</v>
      </c>
    </row>
    <row r="26" spans="1:9" x14ac:dyDescent="0.3">
      <c r="A26" s="113" t="s">
        <v>95</v>
      </c>
      <c r="B26" s="114"/>
      <c r="C26" s="7" t="str">
        <f>'Plan studiów MSiAD'!D92</f>
        <v>x</v>
      </c>
      <c r="D26" s="7">
        <f>'Plan studiów MSiAD'!E92</f>
        <v>6</v>
      </c>
      <c r="E26" s="7">
        <f>'Plan studiów MSiAD'!H92</f>
        <v>0</v>
      </c>
      <c r="F26" s="7">
        <f>'Plan studiów MSiAD'!I92</f>
        <v>0</v>
      </c>
      <c r="G26" s="7">
        <f>'Plan studiów MSiAD'!J92</f>
        <v>0</v>
      </c>
      <c r="H26" s="7">
        <f>'Plan studiów MSiAD'!K92</f>
        <v>0</v>
      </c>
      <c r="I26" s="7">
        <f>'Plan studiów MSiAD'!L92</f>
        <v>160</v>
      </c>
    </row>
    <row r="27" spans="1:9" x14ac:dyDescent="0.3">
      <c r="A27" s="113" t="s">
        <v>96</v>
      </c>
      <c r="B27" s="114"/>
      <c r="C27" s="7">
        <f>'Plan studiów MSiAD'!D93</f>
        <v>6</v>
      </c>
      <c r="D27" s="7">
        <f>'Plan studiów MSiAD'!E93</f>
        <v>6</v>
      </c>
      <c r="E27" s="7">
        <f>'Plan studiów MSiAD'!H93</f>
        <v>0</v>
      </c>
      <c r="F27" s="7">
        <f>'Plan studiów MSiAD'!I93</f>
        <v>0</v>
      </c>
      <c r="G27" s="7">
        <f>'Plan studiów MSiAD'!J93</f>
        <v>0</v>
      </c>
      <c r="H27" s="7">
        <f>'Plan studiów MSiAD'!K93</f>
        <v>0</v>
      </c>
      <c r="I27" s="7">
        <f>'Plan studiów MSiAD'!L93</f>
        <v>160</v>
      </c>
    </row>
    <row r="28" spans="1:9" x14ac:dyDescent="0.3">
      <c r="A28" s="120" t="s">
        <v>101</v>
      </c>
      <c r="B28" s="121"/>
      <c r="C28" s="121"/>
      <c r="D28" s="121"/>
      <c r="E28" s="121"/>
      <c r="F28" s="121"/>
      <c r="G28" s="121"/>
      <c r="H28" s="121"/>
      <c r="I28" s="121"/>
    </row>
    <row r="29" spans="1:9" s="2" customFormat="1" x14ac:dyDescent="0.3">
      <c r="A29" s="120" t="s">
        <v>93</v>
      </c>
      <c r="B29" s="121"/>
      <c r="C29" s="6">
        <f>'Plan studiów MSiAD'!D99</f>
        <v>1.5</v>
      </c>
      <c r="D29" s="6">
        <f>'Plan studiów MSiAD'!E99</f>
        <v>0</v>
      </c>
      <c r="E29" s="6">
        <f>'Plan studiów MSiAD'!H99</f>
        <v>12</v>
      </c>
      <c r="F29" s="6">
        <f>'Plan studiów MSiAD'!I99</f>
        <v>12</v>
      </c>
      <c r="G29" s="6">
        <f>'Plan studiów MSiAD'!J99</f>
        <v>0</v>
      </c>
      <c r="H29" s="6">
        <f>'Plan studiów MSiAD'!K99</f>
        <v>0</v>
      </c>
      <c r="I29" s="6">
        <f>'Plan studiów MSiAD'!L99</f>
        <v>0</v>
      </c>
    </row>
    <row r="30" spans="1:9" x14ac:dyDescent="0.3">
      <c r="A30" s="113" t="s">
        <v>95</v>
      </c>
      <c r="B30" s="114"/>
      <c r="C30" s="7" t="str">
        <f>'Plan studiów MSiAD'!D100</f>
        <v>x</v>
      </c>
      <c r="D30" s="7">
        <f>'Plan studiów MSiAD'!E100</f>
        <v>0</v>
      </c>
      <c r="E30" s="7">
        <f>'Plan studiów MSiAD'!H100</f>
        <v>0</v>
      </c>
      <c r="F30" s="7">
        <f>'Plan studiów MSiAD'!I100</f>
        <v>0</v>
      </c>
      <c r="G30" s="7">
        <f>'Plan studiów MSiAD'!J100</f>
        <v>0</v>
      </c>
      <c r="H30" s="7">
        <f>'Plan studiów MSiAD'!K100</f>
        <v>0</v>
      </c>
      <c r="I30" s="7">
        <f>'Plan studiów MSiAD'!L100</f>
        <v>0</v>
      </c>
    </row>
    <row r="31" spans="1:9" x14ac:dyDescent="0.3">
      <c r="A31" s="113" t="s">
        <v>96</v>
      </c>
      <c r="B31" s="114"/>
      <c r="C31" s="7">
        <f>'Plan studiów MSiAD'!D101</f>
        <v>0</v>
      </c>
      <c r="D31" s="7">
        <f>'Plan studiów MSiAD'!E101</f>
        <v>0</v>
      </c>
      <c r="E31" s="7">
        <f>'Plan studiów MSiAD'!H101</f>
        <v>0</v>
      </c>
      <c r="F31" s="7">
        <f>'Plan studiów MSiAD'!I101</f>
        <v>0</v>
      </c>
      <c r="G31" s="7">
        <f>'Plan studiów MSiAD'!J101</f>
        <v>0</v>
      </c>
      <c r="H31" s="7">
        <f>'Plan studiów MSiAD'!K101</f>
        <v>0</v>
      </c>
      <c r="I31" s="7">
        <f>'Plan studiów MSiAD'!L101</f>
        <v>0</v>
      </c>
    </row>
    <row r="35" spans="1:4" x14ac:dyDescent="0.3">
      <c r="A35" s="110" t="s">
        <v>81</v>
      </c>
      <c r="B35" s="109" t="s">
        <v>107</v>
      </c>
      <c r="C35" s="110" t="s">
        <v>108</v>
      </c>
      <c r="D35" s="110"/>
    </row>
    <row r="36" spans="1:4" x14ac:dyDescent="0.3">
      <c r="A36" s="110"/>
      <c r="B36" s="109"/>
      <c r="C36" s="6" t="s">
        <v>109</v>
      </c>
      <c r="D36" s="6" t="s">
        <v>110</v>
      </c>
    </row>
    <row r="37" spans="1:4" x14ac:dyDescent="0.3">
      <c r="A37" s="108" t="s">
        <v>111</v>
      </c>
      <c r="B37" s="108"/>
      <c r="C37" s="6">
        <v>180</v>
      </c>
      <c r="D37" s="6">
        <v>100</v>
      </c>
    </row>
    <row r="38" spans="1:4" ht="28.8" x14ac:dyDescent="0.3">
      <c r="A38" s="7">
        <v>1</v>
      </c>
      <c r="B38" s="9" t="s">
        <v>112</v>
      </c>
      <c r="C38" s="10">
        <v>95.97</v>
      </c>
      <c r="D38" s="10">
        <f>C38/C$37*100</f>
        <v>53.31666666666667</v>
      </c>
    </row>
    <row r="39" spans="1:4" x14ac:dyDescent="0.3">
      <c r="A39" s="7">
        <v>2</v>
      </c>
      <c r="B39" s="11" t="s">
        <v>113</v>
      </c>
      <c r="C39" s="10">
        <f>C13</f>
        <v>4</v>
      </c>
      <c r="D39" s="10">
        <f t="shared" ref="D39:D49" si="1">C39/C$37*100</f>
        <v>2.2222222222222223</v>
      </c>
    </row>
    <row r="40" spans="1:4" ht="28.8" x14ac:dyDescent="0.3">
      <c r="A40" s="7">
        <v>3</v>
      </c>
      <c r="B40" s="9" t="s">
        <v>114</v>
      </c>
      <c r="C40" s="10">
        <f>D6</f>
        <v>72</v>
      </c>
      <c r="D40" s="10">
        <f t="shared" si="1"/>
        <v>40</v>
      </c>
    </row>
    <row r="41" spans="1:4" x14ac:dyDescent="0.3">
      <c r="A41" s="7">
        <v>4</v>
      </c>
      <c r="B41" s="11" t="s">
        <v>115</v>
      </c>
      <c r="C41" s="10">
        <f>'Plan studiów MSiAD'!D30+'Plan studiów MSiAD'!D99</f>
        <v>15.5</v>
      </c>
      <c r="D41" s="10">
        <f t="shared" si="1"/>
        <v>8.6111111111111107</v>
      </c>
    </row>
    <row r="42" spans="1:4" x14ac:dyDescent="0.3">
      <c r="A42" s="7">
        <v>5</v>
      </c>
      <c r="B42" s="11" t="s">
        <v>116</v>
      </c>
      <c r="C42" s="10">
        <f>C11+C15+C19+C23+C27+C31</f>
        <v>90</v>
      </c>
      <c r="D42" s="10">
        <f t="shared" si="1"/>
        <v>50</v>
      </c>
    </row>
    <row r="43" spans="1:4" x14ac:dyDescent="0.3">
      <c r="A43" s="7">
        <v>6</v>
      </c>
      <c r="B43" s="11" t="s">
        <v>117</v>
      </c>
      <c r="C43" s="10">
        <f>C25</f>
        <v>6</v>
      </c>
      <c r="D43" s="10">
        <f t="shared" si="1"/>
        <v>3.3333333333333335</v>
      </c>
    </row>
    <row r="44" spans="1:4" x14ac:dyDescent="0.3">
      <c r="A44" s="7">
        <v>7</v>
      </c>
      <c r="B44" s="11" t="s">
        <v>118</v>
      </c>
      <c r="C44" s="12" t="s">
        <v>122</v>
      </c>
      <c r="D44" s="12" t="s">
        <v>122</v>
      </c>
    </row>
    <row r="45" spans="1:4" x14ac:dyDescent="0.3">
      <c r="A45" s="7">
        <v>8</v>
      </c>
      <c r="B45" s="11" t="s">
        <v>119</v>
      </c>
      <c r="C45" s="10">
        <f>'Plan studiów MSiAD'!D23+'Plan studiów MSiAD'!D24+'Plan studiów MSiAD'!D26+'Plan studiów MSiAD'!D28</f>
        <v>8</v>
      </c>
      <c r="D45" s="10">
        <f t="shared" si="1"/>
        <v>4.4444444444444446</v>
      </c>
    </row>
    <row r="46" spans="1:4" ht="28.8" x14ac:dyDescent="0.3">
      <c r="A46" s="7">
        <v>9</v>
      </c>
      <c r="B46" s="9" t="s">
        <v>120</v>
      </c>
      <c r="C46" s="10">
        <v>6.5</v>
      </c>
      <c r="D46" s="10">
        <f t="shared" si="1"/>
        <v>3.6111111111111107</v>
      </c>
    </row>
    <row r="47" spans="1:4" ht="28.8" x14ac:dyDescent="0.3">
      <c r="A47" s="7">
        <v>10</v>
      </c>
      <c r="B47" s="9" t="s">
        <v>121</v>
      </c>
      <c r="C47" s="12" t="s">
        <v>122</v>
      </c>
      <c r="D47" s="12" t="s">
        <v>122</v>
      </c>
    </row>
    <row r="48" spans="1:4" ht="43.2" x14ac:dyDescent="0.3">
      <c r="A48" s="7">
        <v>11</v>
      </c>
      <c r="B48" s="9" t="s">
        <v>123</v>
      </c>
      <c r="C48" s="10">
        <v>159.5</v>
      </c>
      <c r="D48" s="10">
        <f t="shared" si="1"/>
        <v>88.611111111111114</v>
      </c>
    </row>
    <row r="49" spans="1:4" x14ac:dyDescent="0.3">
      <c r="A49" s="7">
        <v>12</v>
      </c>
      <c r="B49" s="9" t="s">
        <v>173</v>
      </c>
      <c r="C49" s="10">
        <f>'Plan studiów MSiAD'!D79</f>
        <v>3.5</v>
      </c>
      <c r="D49" s="10">
        <f t="shared" si="1"/>
        <v>1.9444444444444444</v>
      </c>
    </row>
    <row r="51" spans="1:4" ht="28.8" x14ac:dyDescent="0.3">
      <c r="A51" s="6" t="s">
        <v>81</v>
      </c>
      <c r="B51" s="13" t="s">
        <v>124</v>
      </c>
      <c r="C51" s="6" t="s">
        <v>110</v>
      </c>
    </row>
    <row r="52" spans="1:4" x14ac:dyDescent="0.3">
      <c r="A52" s="7">
        <v>1</v>
      </c>
      <c r="B52" s="9" t="s">
        <v>125</v>
      </c>
      <c r="C52" s="7">
        <v>80</v>
      </c>
    </row>
    <row r="53" spans="1:4" x14ac:dyDescent="0.3">
      <c r="A53" s="7">
        <v>2</v>
      </c>
      <c r="B53" s="9" t="s">
        <v>127</v>
      </c>
      <c r="C53" s="7">
        <v>20</v>
      </c>
    </row>
    <row r="54" spans="1:4" x14ac:dyDescent="0.3">
      <c r="A54" s="111" t="s">
        <v>126</v>
      </c>
      <c r="B54" s="112"/>
      <c r="C54" s="6">
        <f>C52+C53</f>
        <v>100</v>
      </c>
    </row>
  </sheetData>
  <mergeCells count="38">
    <mergeCell ref="A30:B30"/>
    <mergeCell ref="A31:B31"/>
    <mergeCell ref="A24:I24"/>
    <mergeCell ref="A25:B25"/>
    <mergeCell ref="A26:B26"/>
    <mergeCell ref="A27:B27"/>
    <mergeCell ref="A28:I28"/>
    <mergeCell ref="A29:B29"/>
    <mergeCell ref="A23:B23"/>
    <mergeCell ref="A12:I12"/>
    <mergeCell ref="A13:B13"/>
    <mergeCell ref="A14:B14"/>
    <mergeCell ref="A15:B15"/>
    <mergeCell ref="A16:I16"/>
    <mergeCell ref="A17:B17"/>
    <mergeCell ref="A18:B18"/>
    <mergeCell ref="A19:B19"/>
    <mergeCell ref="A20:I20"/>
    <mergeCell ref="A21:B21"/>
    <mergeCell ref="A22:B22"/>
    <mergeCell ref="A11:B11"/>
    <mergeCell ref="A1:I1"/>
    <mergeCell ref="A4:A5"/>
    <mergeCell ref="B4:B5"/>
    <mergeCell ref="C4:C5"/>
    <mergeCell ref="D4:D5"/>
    <mergeCell ref="I4:I5"/>
    <mergeCell ref="A6:B6"/>
    <mergeCell ref="A7:I7"/>
    <mergeCell ref="A8:I8"/>
    <mergeCell ref="A9:B9"/>
    <mergeCell ref="A10:B10"/>
    <mergeCell ref="E4:H4"/>
    <mergeCell ref="A35:A36"/>
    <mergeCell ref="B35:B36"/>
    <mergeCell ref="C35:D35"/>
    <mergeCell ref="A37:B37"/>
    <mergeCell ref="A54:B54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NMiI semestry</vt:lpstr>
      <vt:lpstr>Plan studiów NMiI</vt:lpstr>
      <vt:lpstr>Plan studiów NMiI sumaryczny</vt:lpstr>
      <vt:lpstr>Plan studiów MSiAD semestry</vt:lpstr>
      <vt:lpstr>Plan studiów MSiAD</vt:lpstr>
      <vt:lpstr>Plan studiów MSiAD symaryczny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Mariusz Bodzioch</cp:lastModifiedBy>
  <cp:lastPrinted>2024-01-20T17:44:35Z</cp:lastPrinted>
  <dcterms:created xsi:type="dcterms:W3CDTF">2022-06-14T08:18:17Z</dcterms:created>
  <dcterms:modified xsi:type="dcterms:W3CDTF">2024-05-26T11:24:16Z</dcterms:modified>
</cp:coreProperties>
</file>