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uwmedu-my.sharepoint.com/personal/9894_uczelnia_uwm_edu_pl/Documents/Kształcenie/Informatyka/2024/"/>
    </mc:Choice>
  </mc:AlternateContent>
  <xr:revisionPtr revIDLastSave="928" documentId="8_{11090D8F-A459-4647-85D5-2F2415B6FD80}" xr6:coauthVersionLast="47" xr6:coauthVersionMax="47" xr10:uidLastSave="{247B7211-20ED-4EC5-BBEA-5D65EFBACE52}"/>
  <bookViews>
    <workbookView xWindow="-108" yWindow="-108" windowWidth="23256" windowHeight="12456" xr2:uid="{B3DDF0A4-5BA8-488B-AF81-1A71EE2E02F8}"/>
  </bookViews>
  <sheets>
    <sheet name="Plan studiów ISI semestry" sheetId="5" r:id="rId1"/>
    <sheet name="Plan studiów ISI" sheetId="4" r:id="rId2"/>
    <sheet name="Plan studiów ISI sumaryczny" sheetId="6" r:id="rId3"/>
    <sheet name="Plan studiów IO semestry" sheetId="7" r:id="rId4"/>
    <sheet name="Plan studiów IO" sheetId="8" r:id="rId5"/>
    <sheet name="Plan studiów IO sumaryczny" sheetId="9" r:id="rId6"/>
    <sheet name="Plan studiów DSiAIwP semestry" sheetId="10" r:id="rId7"/>
    <sheet name="Plan studiów DSiAIwP" sheetId="11" r:id="rId8"/>
    <sheet name="Plan studiów DSiAIwP sumaryczny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6" l="1"/>
  <c r="J30" i="6"/>
  <c r="J31" i="6"/>
  <c r="J25" i="6"/>
  <c r="J26" i="6"/>
  <c r="J27" i="6"/>
  <c r="J21" i="6"/>
  <c r="J22" i="6"/>
  <c r="J23" i="6"/>
  <c r="J17" i="6"/>
  <c r="J18" i="6"/>
  <c r="J19" i="6"/>
  <c r="J13" i="6"/>
  <c r="J14" i="6"/>
  <c r="J15" i="6"/>
  <c r="J9" i="6"/>
  <c r="J10" i="6"/>
  <c r="J11" i="6"/>
  <c r="J29" i="9"/>
  <c r="J30" i="9"/>
  <c r="J31" i="9"/>
  <c r="J25" i="9"/>
  <c r="J26" i="9"/>
  <c r="J27" i="9"/>
  <c r="J21" i="9"/>
  <c r="J22" i="9"/>
  <c r="J23" i="9"/>
  <c r="J17" i="9"/>
  <c r="J18" i="9"/>
  <c r="J19" i="9"/>
  <c r="J13" i="9"/>
  <c r="J14" i="9"/>
  <c r="J15" i="9"/>
  <c r="J9" i="9"/>
  <c r="J10" i="9"/>
  <c r="J11" i="9"/>
  <c r="J29" i="12"/>
  <c r="J30" i="12"/>
  <c r="J31" i="12"/>
  <c r="J25" i="12"/>
  <c r="J26" i="12"/>
  <c r="J27" i="12"/>
  <c r="J21" i="12"/>
  <c r="J22" i="12"/>
  <c r="J23" i="12"/>
  <c r="J17" i="12"/>
  <c r="J18" i="12"/>
  <c r="J19" i="12"/>
  <c r="J13" i="12"/>
  <c r="J14" i="12"/>
  <c r="J15" i="12"/>
  <c r="J9" i="12"/>
  <c r="J10" i="12"/>
  <c r="J11" i="12"/>
  <c r="J6" i="12" l="1"/>
  <c r="J6" i="9"/>
  <c r="C49" i="12"/>
  <c r="C49" i="9"/>
  <c r="C49" i="6"/>
  <c r="H210" i="7"/>
  <c r="H185" i="5"/>
  <c r="H90" i="11"/>
  <c r="H87" i="11"/>
  <c r="H86" i="11"/>
  <c r="H85" i="11"/>
  <c r="H82" i="11"/>
  <c r="H81" i="11"/>
  <c r="H80" i="11"/>
  <c r="H76" i="11"/>
  <c r="H75" i="11"/>
  <c r="H74" i="11"/>
  <c r="H73" i="11"/>
  <c r="H72" i="11"/>
  <c r="H69" i="11"/>
  <c r="H68" i="11"/>
  <c r="H67" i="11"/>
  <c r="H66" i="11"/>
  <c r="H65" i="11"/>
  <c r="H64" i="11"/>
  <c r="H63" i="11"/>
  <c r="H62" i="11"/>
  <c r="H61" i="11"/>
  <c r="H60" i="11"/>
  <c r="H87" i="8"/>
  <c r="H84" i="8"/>
  <c r="H83" i="8"/>
  <c r="H82" i="8"/>
  <c r="H79" i="8"/>
  <c r="H78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104" i="11"/>
  <c r="H103" i="11"/>
  <c r="H102" i="11"/>
  <c r="H101" i="11"/>
  <c r="H100" i="11"/>
  <c r="H103" i="8"/>
  <c r="H102" i="8"/>
  <c r="H101" i="8"/>
  <c r="H100" i="8"/>
  <c r="H99" i="8"/>
  <c r="H95" i="11"/>
  <c r="H94" i="8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5" i="11"/>
  <c r="H34" i="11"/>
  <c r="H33" i="11"/>
  <c r="H35" i="8"/>
  <c r="H34" i="8"/>
  <c r="H33" i="8"/>
  <c r="H28" i="11"/>
  <c r="H27" i="11"/>
  <c r="H26" i="11"/>
  <c r="H25" i="11"/>
  <c r="H24" i="11"/>
  <c r="H23" i="11"/>
  <c r="H22" i="11"/>
  <c r="H21" i="11"/>
  <c r="H28" i="8"/>
  <c r="H27" i="8"/>
  <c r="H26" i="8"/>
  <c r="H25" i="8"/>
  <c r="H24" i="8"/>
  <c r="H23" i="8"/>
  <c r="H22" i="8"/>
  <c r="H21" i="8"/>
  <c r="H89" i="4"/>
  <c r="H86" i="4"/>
  <c r="H83" i="4"/>
  <c r="H55" i="4"/>
  <c r="H54" i="4"/>
  <c r="H94" i="4"/>
  <c r="H80" i="4"/>
  <c r="H79" i="4"/>
  <c r="H53" i="4"/>
  <c r="H52" i="4"/>
  <c r="H51" i="4"/>
  <c r="H50" i="4"/>
  <c r="H49" i="4"/>
  <c r="H101" i="4"/>
  <c r="H78" i="4"/>
  <c r="H75" i="4"/>
  <c r="H74" i="4"/>
  <c r="H73" i="4"/>
  <c r="H72" i="4"/>
  <c r="H48" i="4"/>
  <c r="H28" i="4"/>
  <c r="H71" i="4"/>
  <c r="H70" i="4"/>
  <c r="H69" i="4"/>
  <c r="H68" i="4"/>
  <c r="H67" i="4"/>
  <c r="H47" i="4"/>
  <c r="H27" i="4"/>
  <c r="H26" i="4"/>
  <c r="H66" i="4"/>
  <c r="H65" i="4"/>
  <c r="H46" i="4"/>
  <c r="H45" i="4"/>
  <c r="H44" i="4"/>
  <c r="H35" i="4"/>
  <c r="H25" i="4"/>
  <c r="H24" i="4"/>
  <c r="H64" i="4"/>
  <c r="H63" i="4"/>
  <c r="H43" i="4"/>
  <c r="H42" i="4"/>
  <c r="H34" i="4"/>
  <c r="H23" i="4"/>
  <c r="H22" i="4"/>
  <c r="H103" i="4"/>
  <c r="H102" i="4"/>
  <c r="H100" i="4"/>
  <c r="H99" i="4"/>
  <c r="H62" i="4"/>
  <c r="H61" i="4"/>
  <c r="H60" i="4"/>
  <c r="H41" i="4"/>
  <c r="H40" i="4"/>
  <c r="H33" i="4"/>
  <c r="H21" i="4"/>
  <c r="H155" i="7" l="1"/>
  <c r="H156" i="7"/>
  <c r="H209" i="7"/>
  <c r="H159" i="5"/>
  <c r="H158" i="5"/>
  <c r="H208" i="5" l="1"/>
  <c r="H209" i="5"/>
  <c r="H131" i="10"/>
  <c r="H132" i="10"/>
  <c r="H133" i="10"/>
  <c r="H208" i="7"/>
  <c r="H210" i="5"/>
  <c r="H155" i="10"/>
  <c r="H156" i="10"/>
  <c r="H130" i="7"/>
  <c r="H157" i="7"/>
  <c r="H155" i="5"/>
  <c r="H156" i="5"/>
  <c r="H133" i="5"/>
  <c r="H132" i="5"/>
  <c r="K205" i="10" l="1" a="1"/>
  <c r="K205" i="10" s="1"/>
  <c r="K121" i="10" a="1"/>
  <c r="K121" i="10" s="1"/>
  <c r="K109" i="10" a="1"/>
  <c r="K109" i="10" s="1"/>
  <c r="K91" i="10" a="1"/>
  <c r="K91" i="10" s="1"/>
  <c r="K78" i="10" a="1"/>
  <c r="K78" i="10" s="1"/>
  <c r="K72" i="10" a="1"/>
  <c r="K72" i="10" s="1"/>
  <c r="K61" i="10" a="1"/>
  <c r="K61" i="10" s="1"/>
  <c r="K34" i="10" a="1"/>
  <c r="K34" i="10" s="1"/>
  <c r="K23" i="10"/>
  <c r="K28" i="10"/>
  <c r="K66" i="10"/>
  <c r="K96" i="10"/>
  <c r="K126" i="10"/>
  <c r="K147" i="10"/>
  <c r="K152" i="10"/>
  <c r="K166" i="10"/>
  <c r="K192" i="10"/>
  <c r="K109" i="7" a="1"/>
  <c r="K109" i="7" s="1"/>
  <c r="K34" i="7" a="1"/>
  <c r="K34" i="7" s="1"/>
  <c r="K61" i="7" a="1"/>
  <c r="K61" i="7" s="1"/>
  <c r="K72" i="7" a="1"/>
  <c r="K72" i="7" s="1"/>
  <c r="K78" i="7" a="1"/>
  <c r="K78" i="7" s="1"/>
  <c r="K91" i="7" a="1"/>
  <c r="K91" i="7" s="1"/>
  <c r="K90" i="7"/>
  <c r="K121" i="7" a="1"/>
  <c r="K121" i="7" s="1"/>
  <c r="K205" i="7" a="1"/>
  <c r="K205" i="7" s="1"/>
  <c r="K192" i="7"/>
  <c r="K166" i="7"/>
  <c r="K152" i="7"/>
  <c r="K147" i="7"/>
  <c r="K126" i="7"/>
  <c r="K96" i="7"/>
  <c r="K66" i="7"/>
  <c r="K28" i="7"/>
  <c r="K23" i="7"/>
  <c r="K192" i="5"/>
  <c r="K166" i="5"/>
  <c r="K152" i="5"/>
  <c r="K147" i="5"/>
  <c r="K126" i="5"/>
  <c r="K96" i="5"/>
  <c r="K66" i="5"/>
  <c r="K28" i="5"/>
  <c r="K23" i="5"/>
  <c r="K205" i="5" a="1"/>
  <c r="K205" i="5" s="1"/>
  <c r="K121" i="5" a="1"/>
  <c r="K121" i="5" s="1"/>
  <c r="K109" i="5" a="1"/>
  <c r="K109" i="5" s="1"/>
  <c r="K91" i="5" a="1"/>
  <c r="K91" i="5" s="1"/>
  <c r="K78" i="5" a="1"/>
  <c r="K78" i="5" s="1"/>
  <c r="K72" i="5" a="1"/>
  <c r="K72" i="5" s="1"/>
  <c r="K61" i="5" a="1"/>
  <c r="K61" i="5" s="1"/>
  <c r="K34" i="5" a="1"/>
  <c r="K34" i="5" s="1"/>
  <c r="K49" i="7" a="1"/>
  <c r="K49" i="7" s="1"/>
  <c r="K135" i="7" a="1"/>
  <c r="K135" i="7" s="1"/>
  <c r="K187" i="7" a="1"/>
  <c r="K187" i="7" s="1"/>
  <c r="K135" i="10" a="1"/>
  <c r="K135" i="10" s="1"/>
  <c r="K103" i="10" a="1"/>
  <c r="K103" i="10" s="1"/>
  <c r="K41" i="10" a="1"/>
  <c r="K41" i="10" s="1"/>
  <c r="K103" i="7" a="1"/>
  <c r="K103" i="7" s="1"/>
  <c r="K41" i="7" a="1"/>
  <c r="K41" i="7" s="1"/>
  <c r="K103" i="5" a="1"/>
  <c r="K103" i="5" s="1"/>
  <c r="K37" i="11" l="1"/>
  <c r="K37" i="8"/>
  <c r="K37" i="4"/>
  <c r="H14" i="6" s="1"/>
  <c r="K30" i="4"/>
  <c r="K212" i="10" a="1"/>
  <c r="K212" i="10" s="1"/>
  <c r="J192" i="10"/>
  <c r="J97" i="11" s="1"/>
  <c r="K187" i="10" a="1"/>
  <c r="K187" i="10" s="1"/>
  <c r="K181" i="10" a="1"/>
  <c r="K181" i="10" s="1"/>
  <c r="J166" i="10"/>
  <c r="K161" i="10" a="1"/>
  <c r="K161" i="10" s="1"/>
  <c r="K49" i="10" a="1"/>
  <c r="K49" i="10" s="1"/>
  <c r="J23" i="10"/>
  <c r="K212" i="7" a="1"/>
  <c r="K212" i="7" s="1"/>
  <c r="J192" i="7"/>
  <c r="J96" i="8" s="1"/>
  <c r="G26" i="9" s="1"/>
  <c r="K181" i="7" a="1"/>
  <c r="K181" i="7" s="1"/>
  <c r="J166" i="7"/>
  <c r="K161" i="7" a="1"/>
  <c r="K161" i="7" s="1"/>
  <c r="K105" i="8"/>
  <c r="H30" i="9" s="1"/>
  <c r="J23" i="7"/>
  <c r="K96" i="8"/>
  <c r="H26" i="9" s="1"/>
  <c r="F22" i="9"/>
  <c r="F30" i="9"/>
  <c r="F26" i="9"/>
  <c r="F18" i="9"/>
  <c r="F14" i="9"/>
  <c r="F10" i="9"/>
  <c r="F30" i="6"/>
  <c r="F26" i="6"/>
  <c r="F22" i="6"/>
  <c r="K212" i="5" a="1"/>
  <c r="K212" i="5" s="1"/>
  <c r="J192" i="5"/>
  <c r="J96" i="4" s="1"/>
  <c r="G26" i="6" s="1"/>
  <c r="K187" i="5" a="1"/>
  <c r="K187" i="5" s="1"/>
  <c r="K181" i="5" a="1"/>
  <c r="K181" i="5" s="1"/>
  <c r="J166" i="5"/>
  <c r="K161" i="5" a="1"/>
  <c r="K161" i="5" s="1"/>
  <c r="K135" i="5" a="1"/>
  <c r="K135" i="5" s="1"/>
  <c r="K49" i="5" a="1"/>
  <c r="K49" i="5" s="1"/>
  <c r="K105" i="4" s="1"/>
  <c r="H30" i="6" s="1"/>
  <c r="K41" i="5" a="1"/>
  <c r="K41" i="5" s="1"/>
  <c r="J23" i="5"/>
  <c r="E33" i="5"/>
  <c r="K97" i="11"/>
  <c r="K96" i="4"/>
  <c r="H26" i="6" s="1"/>
  <c r="K106" i="11" l="1"/>
  <c r="K30" i="8"/>
  <c r="H10" i="9" s="1"/>
  <c r="H14" i="9"/>
  <c r="K91" i="8"/>
  <c r="H22" i="9" s="1"/>
  <c r="K57" i="8"/>
  <c r="H18" i="9" s="1"/>
  <c r="K57" i="4"/>
  <c r="H18" i="6" s="1"/>
  <c r="H10" i="6"/>
  <c r="K91" i="4"/>
  <c r="H22" i="6" s="1"/>
  <c r="K57" i="11"/>
  <c r="H18" i="12" s="1"/>
  <c r="H14" i="12"/>
  <c r="K92" i="11"/>
  <c r="H22" i="12" s="1"/>
  <c r="K30" i="11"/>
  <c r="H10" i="12" s="1"/>
  <c r="H209" i="10"/>
  <c r="H210" i="10"/>
  <c r="H159" i="10"/>
  <c r="H158" i="10"/>
  <c r="H157" i="10"/>
  <c r="H39" i="10"/>
  <c r="H38" i="10"/>
  <c r="C54" i="12"/>
  <c r="C46" i="12"/>
  <c r="D46" i="12" s="1"/>
  <c r="C45" i="12"/>
  <c r="D45" i="12" s="1"/>
  <c r="F30" i="12"/>
  <c r="C30" i="12"/>
  <c r="F26" i="12"/>
  <c r="C26" i="12"/>
  <c r="F22" i="12"/>
  <c r="C22" i="12"/>
  <c r="F18" i="12"/>
  <c r="C18" i="12"/>
  <c r="F14" i="12"/>
  <c r="C14" i="12"/>
  <c r="F10" i="12"/>
  <c r="C10" i="12"/>
  <c r="M107" i="11"/>
  <c r="L107" i="11"/>
  <c r="I31" i="12" s="1"/>
  <c r="K107" i="11"/>
  <c r="H31" i="12" s="1"/>
  <c r="J107" i="11"/>
  <c r="G31" i="12" s="1"/>
  <c r="I107" i="11"/>
  <c r="H107" i="11" s="1"/>
  <c r="E31" i="12" s="1"/>
  <c r="E107" i="11"/>
  <c r="D31" i="12" s="1"/>
  <c r="D107" i="11"/>
  <c r="C31" i="12" s="1"/>
  <c r="M106" i="11"/>
  <c r="L106" i="11"/>
  <c r="I30" i="12" s="1"/>
  <c r="H30" i="12"/>
  <c r="M105" i="11"/>
  <c r="L105" i="11"/>
  <c r="I29" i="12" s="1"/>
  <c r="K105" i="11"/>
  <c r="H29" i="12" s="1"/>
  <c r="J105" i="11"/>
  <c r="G29" i="12" s="1"/>
  <c r="I105" i="11"/>
  <c r="E105" i="11"/>
  <c r="E106" i="11" s="1"/>
  <c r="D30" i="12" s="1"/>
  <c r="D105" i="11"/>
  <c r="C29" i="12" s="1"/>
  <c r="M98" i="11"/>
  <c r="L98" i="11"/>
  <c r="I27" i="12" s="1"/>
  <c r="K98" i="11"/>
  <c r="H27" i="12" s="1"/>
  <c r="J98" i="11"/>
  <c r="G27" i="12" s="1"/>
  <c r="I98" i="11"/>
  <c r="F27" i="12" s="1"/>
  <c r="E98" i="11"/>
  <c r="D27" i="12" s="1"/>
  <c r="D98" i="11"/>
  <c r="C27" i="12" s="1"/>
  <c r="M97" i="11"/>
  <c r="L97" i="11"/>
  <c r="I26" i="12" s="1"/>
  <c r="H26" i="12"/>
  <c r="H97" i="11"/>
  <c r="E26" i="12" s="1"/>
  <c r="M96" i="11"/>
  <c r="L96" i="11"/>
  <c r="I25" i="12" s="1"/>
  <c r="K96" i="11"/>
  <c r="H25" i="12" s="1"/>
  <c r="J96" i="11"/>
  <c r="G25" i="12" s="1"/>
  <c r="I96" i="11"/>
  <c r="F25" i="12" s="1"/>
  <c r="E96" i="11"/>
  <c r="E97" i="11" s="1"/>
  <c r="D26" i="12" s="1"/>
  <c r="D96" i="11"/>
  <c r="C25" i="12" s="1"/>
  <c r="C43" i="12" s="1"/>
  <c r="D43" i="12" s="1"/>
  <c r="M93" i="11"/>
  <c r="L93" i="11"/>
  <c r="I23" i="12" s="1"/>
  <c r="K93" i="11"/>
  <c r="H23" i="12" s="1"/>
  <c r="J93" i="11"/>
  <c r="G23" i="12" s="1"/>
  <c r="I93" i="11"/>
  <c r="F23" i="12" s="1"/>
  <c r="E93" i="11"/>
  <c r="D23" i="12" s="1"/>
  <c r="D93" i="11"/>
  <c r="C23" i="12" s="1"/>
  <c r="M92" i="11"/>
  <c r="L92" i="11"/>
  <c r="I22" i="12" s="1"/>
  <c r="M91" i="11"/>
  <c r="L91" i="11"/>
  <c r="I21" i="12" s="1"/>
  <c r="K91" i="11"/>
  <c r="H21" i="12" s="1"/>
  <c r="J91" i="11"/>
  <c r="G21" i="12" s="1"/>
  <c r="I91" i="11"/>
  <c r="E91" i="11"/>
  <c r="E92" i="11" s="1"/>
  <c r="D22" i="12" s="1"/>
  <c r="D91" i="11"/>
  <c r="C21" i="12" s="1"/>
  <c r="M58" i="11"/>
  <c r="L58" i="11"/>
  <c r="I19" i="12" s="1"/>
  <c r="K58" i="11"/>
  <c r="H19" i="12" s="1"/>
  <c r="J58" i="11"/>
  <c r="G19" i="12" s="1"/>
  <c r="I58" i="11"/>
  <c r="F19" i="12" s="1"/>
  <c r="E58" i="11"/>
  <c r="D19" i="12" s="1"/>
  <c r="D58" i="11"/>
  <c r="C19" i="12" s="1"/>
  <c r="M57" i="11"/>
  <c r="L57" i="11"/>
  <c r="I18" i="12" s="1"/>
  <c r="M56" i="11"/>
  <c r="L56" i="11"/>
  <c r="I17" i="12" s="1"/>
  <c r="K56" i="11"/>
  <c r="H17" i="12" s="1"/>
  <c r="J56" i="11"/>
  <c r="G17" i="12" s="1"/>
  <c r="I56" i="11"/>
  <c r="F17" i="12" s="1"/>
  <c r="E56" i="11"/>
  <c r="D17" i="12" s="1"/>
  <c r="D56" i="11"/>
  <c r="C17" i="12" s="1"/>
  <c r="M38" i="11"/>
  <c r="L38" i="11"/>
  <c r="I15" i="12" s="1"/>
  <c r="K38" i="11"/>
  <c r="H15" i="12" s="1"/>
  <c r="J38" i="11"/>
  <c r="G15" i="12" s="1"/>
  <c r="I38" i="11"/>
  <c r="F15" i="12" s="1"/>
  <c r="E38" i="11"/>
  <c r="D15" i="12" s="1"/>
  <c r="D38" i="11"/>
  <c r="C15" i="12" s="1"/>
  <c r="M37" i="11"/>
  <c r="L37" i="11"/>
  <c r="I14" i="12" s="1"/>
  <c r="M36" i="11"/>
  <c r="L36" i="11"/>
  <c r="I13" i="12" s="1"/>
  <c r="K36" i="11"/>
  <c r="H13" i="12" s="1"/>
  <c r="J36" i="11"/>
  <c r="G13" i="12" s="1"/>
  <c r="I36" i="11"/>
  <c r="F13" i="12" s="1"/>
  <c r="E36" i="11"/>
  <c r="D13" i="12" s="1"/>
  <c r="D36" i="11"/>
  <c r="C13" i="12" s="1"/>
  <c r="C39" i="12" s="1"/>
  <c r="D39" i="12" s="1"/>
  <c r="M31" i="11"/>
  <c r="L31" i="11"/>
  <c r="I11" i="12" s="1"/>
  <c r="K31" i="11"/>
  <c r="H11" i="12" s="1"/>
  <c r="J31" i="11"/>
  <c r="G11" i="12" s="1"/>
  <c r="I31" i="11"/>
  <c r="E31" i="11"/>
  <c r="D11" i="12" s="1"/>
  <c r="D31" i="11"/>
  <c r="C11" i="12" s="1"/>
  <c r="M30" i="11"/>
  <c r="L30" i="11"/>
  <c r="I10" i="12" s="1"/>
  <c r="M29" i="11"/>
  <c r="L29" i="11"/>
  <c r="I9" i="12" s="1"/>
  <c r="K29" i="11"/>
  <c r="H9" i="12" s="1"/>
  <c r="J29" i="11"/>
  <c r="G9" i="12" s="1"/>
  <c r="I29" i="11"/>
  <c r="F9" i="12" s="1"/>
  <c r="E29" i="11"/>
  <c r="D9" i="12" s="1"/>
  <c r="D29" i="11"/>
  <c r="M213" i="10"/>
  <c r="L213" i="10"/>
  <c r="K213" i="10"/>
  <c r="J213" i="10"/>
  <c r="I213" i="10"/>
  <c r="E213" i="10"/>
  <c r="D213" i="10"/>
  <c r="M212" i="10"/>
  <c r="L212" i="10"/>
  <c r="M211" i="10"/>
  <c r="L211" i="10"/>
  <c r="K211" i="10"/>
  <c r="J211" i="10"/>
  <c r="I211" i="10"/>
  <c r="E211" i="10"/>
  <c r="E212" i="10" s="1"/>
  <c r="D211" i="10"/>
  <c r="H208" i="10"/>
  <c r="M206" i="10"/>
  <c r="L206" i="10"/>
  <c r="K206" i="10"/>
  <c r="J206" i="10"/>
  <c r="I206" i="10"/>
  <c r="E206" i="10"/>
  <c r="D206" i="10"/>
  <c r="M205" i="10"/>
  <c r="L205" i="10"/>
  <c r="M204" i="10"/>
  <c r="L204" i="10"/>
  <c r="K204" i="10"/>
  <c r="J204" i="10"/>
  <c r="I204" i="10"/>
  <c r="E204" i="10"/>
  <c r="D204" i="10"/>
  <c r="H203" i="10"/>
  <c r="H202" i="10"/>
  <c r="J205" i="10" s="1" a="1"/>
  <c r="J205" i="10" s="1"/>
  <c r="M193" i="10"/>
  <c r="L193" i="10"/>
  <c r="K193" i="10"/>
  <c r="J193" i="10"/>
  <c r="I193" i="10"/>
  <c r="E193" i="10"/>
  <c r="D193" i="10"/>
  <c r="M192" i="10"/>
  <c r="L192" i="10"/>
  <c r="H192" i="10"/>
  <c r="M191" i="10"/>
  <c r="L191" i="10"/>
  <c r="K191" i="10"/>
  <c r="J191" i="10"/>
  <c r="I191" i="10"/>
  <c r="E191" i="10"/>
  <c r="E192" i="10" s="1"/>
  <c r="D191" i="10"/>
  <c r="H190" i="10"/>
  <c r="M188" i="10"/>
  <c r="L188" i="10"/>
  <c r="K188" i="10"/>
  <c r="J188" i="10"/>
  <c r="I188" i="10"/>
  <c r="E188" i="10"/>
  <c r="D188" i="10"/>
  <c r="M187" i="10"/>
  <c r="L187" i="10"/>
  <c r="M186" i="10"/>
  <c r="L186" i="10"/>
  <c r="K186" i="10"/>
  <c r="J186" i="10"/>
  <c r="I186" i="10"/>
  <c r="E186" i="10"/>
  <c r="E187" i="10" s="1"/>
  <c r="D186" i="10"/>
  <c r="H185" i="10"/>
  <c r="H184" i="10"/>
  <c r="M182" i="10"/>
  <c r="L182" i="10"/>
  <c r="K182" i="10"/>
  <c r="J182" i="10"/>
  <c r="I182" i="10"/>
  <c r="E182" i="10"/>
  <c r="D182" i="10"/>
  <c r="M181" i="10"/>
  <c r="L181" i="10"/>
  <c r="M180" i="10"/>
  <c r="L180" i="10"/>
  <c r="K180" i="10"/>
  <c r="J180" i="10"/>
  <c r="I180" i="10"/>
  <c r="E180" i="10"/>
  <c r="E181" i="10" s="1"/>
  <c r="D180" i="10"/>
  <c r="H179" i="10"/>
  <c r="H178" i="10"/>
  <c r="H177" i="10"/>
  <c r="H176" i="10"/>
  <c r="H175" i="10"/>
  <c r="M167" i="10"/>
  <c r="L167" i="10"/>
  <c r="K167" i="10"/>
  <c r="J167" i="10"/>
  <c r="I167" i="10"/>
  <c r="E167" i="10"/>
  <c r="D167" i="10"/>
  <c r="M166" i="10"/>
  <c r="L166" i="10"/>
  <c r="H166" i="10"/>
  <c r="M165" i="10"/>
  <c r="L165" i="10"/>
  <c r="K165" i="10"/>
  <c r="J165" i="10"/>
  <c r="I165" i="10"/>
  <c r="E165" i="10"/>
  <c r="E166" i="10" s="1"/>
  <c r="D165" i="10"/>
  <c r="H164" i="10"/>
  <c r="M162" i="10"/>
  <c r="L162" i="10"/>
  <c r="K162" i="10"/>
  <c r="J162" i="10"/>
  <c r="I162" i="10"/>
  <c r="E162" i="10"/>
  <c r="D162" i="10"/>
  <c r="M161" i="10"/>
  <c r="L161" i="10"/>
  <c r="M160" i="10"/>
  <c r="L160" i="10"/>
  <c r="K160" i="10"/>
  <c r="J160" i="10"/>
  <c r="I160" i="10"/>
  <c r="E160" i="10"/>
  <c r="E161" i="10" s="1"/>
  <c r="D160" i="10"/>
  <c r="M153" i="10"/>
  <c r="L153" i="10"/>
  <c r="K153" i="10"/>
  <c r="J153" i="10"/>
  <c r="I153" i="10"/>
  <c r="E153" i="10"/>
  <c r="D153" i="10"/>
  <c r="M152" i="10"/>
  <c r="L152" i="10"/>
  <c r="M151" i="10"/>
  <c r="L151" i="10"/>
  <c r="K151" i="10"/>
  <c r="J151" i="10"/>
  <c r="I151" i="10"/>
  <c r="E151" i="10"/>
  <c r="D151" i="10"/>
  <c r="H150" i="10"/>
  <c r="M148" i="10"/>
  <c r="L148" i="10"/>
  <c r="K148" i="10"/>
  <c r="J148" i="10"/>
  <c r="I148" i="10"/>
  <c r="E148" i="10"/>
  <c r="D148" i="10"/>
  <c r="M147" i="10"/>
  <c r="L147" i="10"/>
  <c r="M146" i="10"/>
  <c r="L146" i="10"/>
  <c r="K146" i="10"/>
  <c r="J146" i="10"/>
  <c r="I146" i="10"/>
  <c r="E146" i="10"/>
  <c r="E147" i="10" s="1"/>
  <c r="D146" i="10"/>
  <c r="H145" i="10"/>
  <c r="M136" i="10"/>
  <c r="L136" i="10"/>
  <c r="K136" i="10"/>
  <c r="J136" i="10"/>
  <c r="I136" i="10"/>
  <c r="E136" i="10"/>
  <c r="D136" i="10"/>
  <c r="M135" i="10"/>
  <c r="L135" i="10"/>
  <c r="M134" i="10"/>
  <c r="L134" i="10"/>
  <c r="K134" i="10"/>
  <c r="J134" i="10"/>
  <c r="I134" i="10"/>
  <c r="E134" i="10"/>
  <c r="E135" i="10" s="1"/>
  <c r="D134" i="10"/>
  <c r="H130" i="10"/>
  <c r="H129" i="10"/>
  <c r="M127" i="10"/>
  <c r="L127" i="10"/>
  <c r="K127" i="10"/>
  <c r="J127" i="10"/>
  <c r="I127" i="10"/>
  <c r="E127" i="10"/>
  <c r="D127" i="10"/>
  <c r="M126" i="10"/>
  <c r="L126" i="10"/>
  <c r="M125" i="10"/>
  <c r="L125" i="10"/>
  <c r="K125" i="10"/>
  <c r="J125" i="10"/>
  <c r="I125" i="10"/>
  <c r="E125" i="10"/>
  <c r="E126" i="10" s="1"/>
  <c r="D125" i="10"/>
  <c r="H124" i="10"/>
  <c r="J126" i="10" s="1"/>
  <c r="M122" i="10"/>
  <c r="L122" i="10"/>
  <c r="K122" i="10"/>
  <c r="J122" i="10"/>
  <c r="I122" i="10"/>
  <c r="E122" i="10"/>
  <c r="D122" i="10"/>
  <c r="M121" i="10"/>
  <c r="L121" i="10"/>
  <c r="H121" i="10"/>
  <c r="M120" i="10"/>
  <c r="L120" i="10"/>
  <c r="K120" i="10"/>
  <c r="J120" i="10"/>
  <c r="I120" i="10"/>
  <c r="E120" i="10"/>
  <c r="D120" i="10"/>
  <c r="H119" i="10"/>
  <c r="H118" i="10"/>
  <c r="M110" i="10"/>
  <c r="L110" i="10"/>
  <c r="K110" i="10"/>
  <c r="J110" i="10"/>
  <c r="I110" i="10"/>
  <c r="E110" i="10"/>
  <c r="D110" i="10"/>
  <c r="M109" i="10"/>
  <c r="L109" i="10"/>
  <c r="M108" i="10"/>
  <c r="L108" i="10"/>
  <c r="K108" i="10"/>
  <c r="J108" i="10"/>
  <c r="I108" i="10"/>
  <c r="E108" i="10"/>
  <c r="E109" i="10" s="1"/>
  <c r="D108" i="10"/>
  <c r="H107" i="10"/>
  <c r="H106" i="10"/>
  <c r="M104" i="10"/>
  <c r="L104" i="10"/>
  <c r="K104" i="10"/>
  <c r="J104" i="10"/>
  <c r="I104" i="10"/>
  <c r="E104" i="10"/>
  <c r="D104" i="10"/>
  <c r="M103" i="10"/>
  <c r="L103" i="10"/>
  <c r="M102" i="10"/>
  <c r="L102" i="10"/>
  <c r="K102" i="10"/>
  <c r="J102" i="10"/>
  <c r="I102" i="10"/>
  <c r="E102" i="10"/>
  <c r="D102" i="10"/>
  <c r="H101" i="10"/>
  <c r="H100" i="10"/>
  <c r="H99" i="10"/>
  <c r="M97" i="10"/>
  <c r="L97" i="10"/>
  <c r="K97" i="10"/>
  <c r="J97" i="10"/>
  <c r="I97" i="10"/>
  <c r="E97" i="10"/>
  <c r="D97" i="10"/>
  <c r="M96" i="10"/>
  <c r="L96" i="10"/>
  <c r="M95" i="10"/>
  <c r="L95" i="10"/>
  <c r="K95" i="10"/>
  <c r="J95" i="10"/>
  <c r="I95" i="10"/>
  <c r="E95" i="10"/>
  <c r="E96" i="10" s="1"/>
  <c r="D95" i="10"/>
  <c r="H94" i="10"/>
  <c r="M92" i="10"/>
  <c r="L92" i="10"/>
  <c r="K92" i="10"/>
  <c r="J92" i="10"/>
  <c r="I92" i="10"/>
  <c r="E92" i="10"/>
  <c r="D92" i="10"/>
  <c r="M91" i="10"/>
  <c r="L91" i="10"/>
  <c r="H91" i="10"/>
  <c r="M90" i="10"/>
  <c r="L90" i="10"/>
  <c r="K90" i="10"/>
  <c r="J90" i="10"/>
  <c r="I90" i="10"/>
  <c r="E90" i="10"/>
  <c r="E91" i="10" s="1"/>
  <c r="D90" i="10"/>
  <c r="H89" i="10"/>
  <c r="H88" i="10"/>
  <c r="M79" i="10"/>
  <c r="L79" i="10"/>
  <c r="K79" i="10"/>
  <c r="J79" i="10"/>
  <c r="I79" i="10"/>
  <c r="E79" i="10"/>
  <c r="D79" i="10"/>
  <c r="M78" i="10"/>
  <c r="L78" i="10"/>
  <c r="M77" i="10"/>
  <c r="L77" i="10"/>
  <c r="K77" i="10"/>
  <c r="J77" i="10"/>
  <c r="I77" i="10"/>
  <c r="E77" i="10"/>
  <c r="E78" i="10" s="1"/>
  <c r="D77" i="10"/>
  <c r="H76" i="10"/>
  <c r="H75" i="10"/>
  <c r="M73" i="10"/>
  <c r="L73" i="10"/>
  <c r="K73" i="10"/>
  <c r="J73" i="10"/>
  <c r="I73" i="10"/>
  <c r="E73" i="10"/>
  <c r="D73" i="10"/>
  <c r="M72" i="10"/>
  <c r="L72" i="10"/>
  <c r="M71" i="10"/>
  <c r="L71" i="10"/>
  <c r="K71" i="10"/>
  <c r="J71" i="10"/>
  <c r="I71" i="10"/>
  <c r="E71" i="10"/>
  <c r="E72" i="10" s="1"/>
  <c r="D71" i="10"/>
  <c r="H70" i="10"/>
  <c r="H69" i="10"/>
  <c r="M67" i="10"/>
  <c r="L67" i="10"/>
  <c r="K67" i="10"/>
  <c r="J67" i="10"/>
  <c r="I67" i="10"/>
  <c r="E67" i="10"/>
  <c r="D67" i="10"/>
  <c r="M66" i="10"/>
  <c r="L66" i="10"/>
  <c r="M65" i="10"/>
  <c r="L65" i="10"/>
  <c r="K65" i="10"/>
  <c r="J65" i="10"/>
  <c r="I65" i="10"/>
  <c r="E65" i="10"/>
  <c r="E66" i="10" s="1"/>
  <c r="D65" i="10"/>
  <c r="H64" i="10"/>
  <c r="M62" i="10"/>
  <c r="L62" i="10"/>
  <c r="K62" i="10"/>
  <c r="J62" i="10"/>
  <c r="I62" i="10"/>
  <c r="E62" i="10"/>
  <c r="D62" i="10"/>
  <c r="M61" i="10"/>
  <c r="L61" i="10"/>
  <c r="M60" i="10"/>
  <c r="L60" i="10"/>
  <c r="K60" i="10"/>
  <c r="J60" i="10"/>
  <c r="I60" i="10"/>
  <c r="E60" i="10"/>
  <c r="D60" i="10"/>
  <c r="H59" i="10"/>
  <c r="H58" i="10"/>
  <c r="M50" i="10"/>
  <c r="L50" i="10"/>
  <c r="K50" i="10"/>
  <c r="J50" i="10"/>
  <c r="I50" i="10"/>
  <c r="E50" i="10"/>
  <c r="D50" i="10"/>
  <c r="M49" i="10"/>
  <c r="L49" i="10"/>
  <c r="M48" i="10"/>
  <c r="L48" i="10"/>
  <c r="K48" i="10"/>
  <c r="J48" i="10"/>
  <c r="I48" i="10"/>
  <c r="E48" i="10"/>
  <c r="E49" i="10" s="1"/>
  <c r="D48" i="10"/>
  <c r="H47" i="10"/>
  <c r="H46" i="10"/>
  <c r="H45" i="10"/>
  <c r="H44" i="10"/>
  <c r="M42" i="10"/>
  <c r="L42" i="10"/>
  <c r="K42" i="10"/>
  <c r="J42" i="10"/>
  <c r="I42" i="10"/>
  <c r="E42" i="10"/>
  <c r="D42" i="10"/>
  <c r="M41" i="10"/>
  <c r="L41" i="10"/>
  <c r="M40" i="10"/>
  <c r="L40" i="10"/>
  <c r="K40" i="10"/>
  <c r="J40" i="10"/>
  <c r="I40" i="10"/>
  <c r="E40" i="10"/>
  <c r="E41" i="10" s="1"/>
  <c r="D40" i="10"/>
  <c r="H37" i="10"/>
  <c r="M35" i="10"/>
  <c r="L35" i="10"/>
  <c r="K35" i="10"/>
  <c r="J35" i="10"/>
  <c r="I35" i="10"/>
  <c r="E35" i="10"/>
  <c r="D35" i="10"/>
  <c r="M34" i="10"/>
  <c r="L34" i="10"/>
  <c r="M33" i="10"/>
  <c r="L33" i="10"/>
  <c r="K33" i="10"/>
  <c r="J33" i="10"/>
  <c r="I33" i="10"/>
  <c r="E33" i="10"/>
  <c r="E34" i="10" s="1"/>
  <c r="D33" i="10"/>
  <c r="H32" i="10"/>
  <c r="H31" i="10"/>
  <c r="M29" i="10"/>
  <c r="L29" i="10"/>
  <c r="K29" i="10"/>
  <c r="J29" i="10"/>
  <c r="I29" i="10"/>
  <c r="E29" i="10"/>
  <c r="D29" i="10"/>
  <c r="M28" i="10"/>
  <c r="L28" i="10"/>
  <c r="M27" i="10"/>
  <c r="L27" i="10"/>
  <c r="K27" i="10"/>
  <c r="J27" i="10"/>
  <c r="I27" i="10"/>
  <c r="E27" i="10"/>
  <c r="E28" i="10" s="1"/>
  <c r="D27" i="10"/>
  <c r="H26" i="10"/>
  <c r="M24" i="10"/>
  <c r="L24" i="10"/>
  <c r="K24" i="10"/>
  <c r="J24" i="10"/>
  <c r="I24" i="10"/>
  <c r="E24" i="10"/>
  <c r="D24" i="10"/>
  <c r="M23" i="10"/>
  <c r="L23" i="10"/>
  <c r="H23" i="10"/>
  <c r="M22" i="10"/>
  <c r="L22" i="10"/>
  <c r="K22" i="10"/>
  <c r="J22" i="10"/>
  <c r="I22" i="10"/>
  <c r="E22" i="10"/>
  <c r="E23" i="10" s="1"/>
  <c r="D22" i="10"/>
  <c r="H21" i="10"/>
  <c r="H184" i="7"/>
  <c r="H185" i="7"/>
  <c r="H75" i="7"/>
  <c r="C54" i="9"/>
  <c r="C46" i="9"/>
  <c r="D46" i="9" s="1"/>
  <c r="C45" i="9"/>
  <c r="D45" i="9" s="1"/>
  <c r="C30" i="9"/>
  <c r="C26" i="9"/>
  <c r="C22" i="9"/>
  <c r="C18" i="9"/>
  <c r="C14" i="9"/>
  <c r="C10" i="9"/>
  <c r="M106" i="8"/>
  <c r="L106" i="8"/>
  <c r="I31" i="9" s="1"/>
  <c r="K106" i="8"/>
  <c r="H31" i="9" s="1"/>
  <c r="J106" i="8"/>
  <c r="G31" i="9" s="1"/>
  <c r="I106" i="8"/>
  <c r="E106" i="8"/>
  <c r="D31" i="9" s="1"/>
  <c r="D106" i="8"/>
  <c r="C31" i="9" s="1"/>
  <c r="M105" i="8"/>
  <c r="L105" i="8"/>
  <c r="I30" i="9" s="1"/>
  <c r="M104" i="8"/>
  <c r="L104" i="8"/>
  <c r="I29" i="9" s="1"/>
  <c r="K104" i="8"/>
  <c r="H29" i="9" s="1"/>
  <c r="J104" i="8"/>
  <c r="G29" i="9" s="1"/>
  <c r="I104" i="8"/>
  <c r="E104" i="8"/>
  <c r="E105" i="8" s="1"/>
  <c r="D30" i="9" s="1"/>
  <c r="D104" i="8"/>
  <c r="C29" i="9" s="1"/>
  <c r="M97" i="8"/>
  <c r="L97" i="8"/>
  <c r="I27" i="9" s="1"/>
  <c r="K97" i="8"/>
  <c r="H27" i="9" s="1"/>
  <c r="J97" i="8"/>
  <c r="G27" i="9" s="1"/>
  <c r="I97" i="8"/>
  <c r="F27" i="9" s="1"/>
  <c r="E97" i="8"/>
  <c r="D27" i="9" s="1"/>
  <c r="D97" i="8"/>
  <c r="C27" i="9" s="1"/>
  <c r="M96" i="8"/>
  <c r="L96" i="8"/>
  <c r="I26" i="9" s="1"/>
  <c r="H96" i="8"/>
  <c r="E26" i="9" s="1"/>
  <c r="M95" i="8"/>
  <c r="L95" i="8"/>
  <c r="I25" i="9" s="1"/>
  <c r="K95" i="8"/>
  <c r="H25" i="9" s="1"/>
  <c r="J95" i="8"/>
  <c r="G25" i="9" s="1"/>
  <c r="I95" i="8"/>
  <c r="F25" i="9" s="1"/>
  <c r="E95" i="8"/>
  <c r="E96" i="8" s="1"/>
  <c r="D26" i="9" s="1"/>
  <c r="D95" i="8"/>
  <c r="C25" i="9" s="1"/>
  <c r="C43" i="9" s="1"/>
  <c r="D43" i="9" s="1"/>
  <c r="M92" i="8"/>
  <c r="L92" i="8"/>
  <c r="I23" i="9" s="1"/>
  <c r="K92" i="8"/>
  <c r="H23" i="9" s="1"/>
  <c r="J92" i="8"/>
  <c r="G23" i="9" s="1"/>
  <c r="I92" i="8"/>
  <c r="F23" i="9" s="1"/>
  <c r="E92" i="8"/>
  <c r="D23" i="9" s="1"/>
  <c r="D92" i="8"/>
  <c r="C23" i="9" s="1"/>
  <c r="M91" i="8"/>
  <c r="L91" i="8"/>
  <c r="I22" i="9" s="1"/>
  <c r="M90" i="8"/>
  <c r="L90" i="8"/>
  <c r="I21" i="9" s="1"/>
  <c r="K90" i="8"/>
  <c r="H21" i="9" s="1"/>
  <c r="J90" i="8"/>
  <c r="G21" i="9" s="1"/>
  <c r="I90" i="8"/>
  <c r="F21" i="9" s="1"/>
  <c r="E90" i="8"/>
  <c r="E91" i="8" s="1"/>
  <c r="D22" i="9" s="1"/>
  <c r="D90" i="8"/>
  <c r="C21" i="9" s="1"/>
  <c r="M58" i="8"/>
  <c r="L58" i="8"/>
  <c r="I19" i="9" s="1"/>
  <c r="K58" i="8"/>
  <c r="H19" i="9" s="1"/>
  <c r="J58" i="8"/>
  <c r="G19" i="9" s="1"/>
  <c r="I58" i="8"/>
  <c r="F19" i="9" s="1"/>
  <c r="E58" i="8"/>
  <c r="D19" i="9" s="1"/>
  <c r="D58" i="8"/>
  <c r="C19" i="9" s="1"/>
  <c r="M57" i="8"/>
  <c r="L57" i="8"/>
  <c r="I18" i="9" s="1"/>
  <c r="M56" i="8"/>
  <c r="L56" i="8"/>
  <c r="I17" i="9" s="1"/>
  <c r="K56" i="8"/>
  <c r="H17" i="9" s="1"/>
  <c r="J56" i="8"/>
  <c r="G17" i="9" s="1"/>
  <c r="I56" i="8"/>
  <c r="F17" i="9" s="1"/>
  <c r="E56" i="8"/>
  <c r="D17" i="9" s="1"/>
  <c r="D56" i="8"/>
  <c r="C17" i="9" s="1"/>
  <c r="M38" i="8"/>
  <c r="L38" i="8"/>
  <c r="I15" i="9" s="1"/>
  <c r="K38" i="8"/>
  <c r="H15" i="9" s="1"/>
  <c r="J38" i="8"/>
  <c r="G15" i="9" s="1"/>
  <c r="I38" i="8"/>
  <c r="F15" i="9" s="1"/>
  <c r="E38" i="8"/>
  <c r="D15" i="9" s="1"/>
  <c r="D38" i="8"/>
  <c r="C15" i="9" s="1"/>
  <c r="M37" i="8"/>
  <c r="L37" i="8"/>
  <c r="I14" i="9" s="1"/>
  <c r="M36" i="8"/>
  <c r="L36" i="8"/>
  <c r="I13" i="9" s="1"/>
  <c r="K36" i="8"/>
  <c r="H13" i="9" s="1"/>
  <c r="J36" i="8"/>
  <c r="G13" i="9" s="1"/>
  <c r="I36" i="8"/>
  <c r="E36" i="8"/>
  <c r="D13" i="9" s="1"/>
  <c r="D36" i="8"/>
  <c r="C13" i="9" s="1"/>
  <c r="C39" i="9" s="1"/>
  <c r="D39" i="9" s="1"/>
  <c r="M31" i="8"/>
  <c r="L31" i="8"/>
  <c r="I11" i="9" s="1"/>
  <c r="K31" i="8"/>
  <c r="H11" i="9" s="1"/>
  <c r="J31" i="8"/>
  <c r="G11" i="9" s="1"/>
  <c r="I31" i="8"/>
  <c r="E31" i="8"/>
  <c r="D11" i="9" s="1"/>
  <c r="D31" i="8"/>
  <c r="C11" i="9" s="1"/>
  <c r="M30" i="8"/>
  <c r="L30" i="8"/>
  <c r="I10" i="9" s="1"/>
  <c r="M29" i="8"/>
  <c r="L29" i="8"/>
  <c r="I9" i="9" s="1"/>
  <c r="K29" i="8"/>
  <c r="H9" i="9" s="1"/>
  <c r="J29" i="8"/>
  <c r="G9" i="9" s="1"/>
  <c r="I29" i="8"/>
  <c r="F9" i="9" s="1"/>
  <c r="E29" i="8"/>
  <c r="D9" i="9" s="1"/>
  <c r="D29" i="8"/>
  <c r="C9" i="9" s="1"/>
  <c r="M213" i="7"/>
  <c r="L213" i="7"/>
  <c r="K213" i="7"/>
  <c r="J213" i="7"/>
  <c r="I213" i="7"/>
  <c r="E213" i="7"/>
  <c r="D213" i="7"/>
  <c r="M212" i="7"/>
  <c r="L212" i="7"/>
  <c r="M211" i="7"/>
  <c r="L211" i="7"/>
  <c r="K211" i="7"/>
  <c r="J211" i="7"/>
  <c r="I211" i="7"/>
  <c r="E211" i="7"/>
  <c r="E212" i="7" s="1"/>
  <c r="D211" i="7"/>
  <c r="J212" i="7" a="1"/>
  <c r="J212" i="7" s="1"/>
  <c r="M206" i="7"/>
  <c r="L206" i="7"/>
  <c r="K206" i="7"/>
  <c r="J206" i="7"/>
  <c r="I206" i="7"/>
  <c r="E206" i="7"/>
  <c r="D206" i="7"/>
  <c r="M205" i="7"/>
  <c r="L205" i="7"/>
  <c r="M204" i="7"/>
  <c r="L204" i="7"/>
  <c r="K204" i="7"/>
  <c r="J204" i="7"/>
  <c r="I204" i="7"/>
  <c r="E204" i="7"/>
  <c r="E205" i="7" s="1"/>
  <c r="D204" i="7"/>
  <c r="H203" i="7"/>
  <c r="H202" i="7"/>
  <c r="M193" i="7"/>
  <c r="L193" i="7"/>
  <c r="K193" i="7"/>
  <c r="J193" i="7"/>
  <c r="I193" i="7"/>
  <c r="E193" i="7"/>
  <c r="D193" i="7"/>
  <c r="M192" i="7"/>
  <c r="L192" i="7"/>
  <c r="H192" i="7"/>
  <c r="M191" i="7"/>
  <c r="L191" i="7"/>
  <c r="K191" i="7"/>
  <c r="J191" i="7"/>
  <c r="I191" i="7"/>
  <c r="E191" i="7"/>
  <c r="E192" i="7" s="1"/>
  <c r="D191" i="7"/>
  <c r="H190" i="7"/>
  <c r="M188" i="7"/>
  <c r="L188" i="7"/>
  <c r="K188" i="7"/>
  <c r="J188" i="7"/>
  <c r="I188" i="7"/>
  <c r="E188" i="7"/>
  <c r="D188" i="7"/>
  <c r="M187" i="7"/>
  <c r="L187" i="7"/>
  <c r="M186" i="7"/>
  <c r="L186" i="7"/>
  <c r="K186" i="7"/>
  <c r="J186" i="7"/>
  <c r="I186" i="7"/>
  <c r="E186" i="7"/>
  <c r="E187" i="7" s="1"/>
  <c r="D186" i="7"/>
  <c r="M182" i="7"/>
  <c r="L182" i="7"/>
  <c r="K182" i="7"/>
  <c r="J182" i="7"/>
  <c r="I182" i="7"/>
  <c r="E182" i="7"/>
  <c r="D182" i="7"/>
  <c r="M181" i="7"/>
  <c r="L181" i="7"/>
  <c r="M180" i="7"/>
  <c r="L180" i="7"/>
  <c r="K180" i="7"/>
  <c r="J180" i="7"/>
  <c r="I180" i="7"/>
  <c r="E180" i="7"/>
  <c r="E181" i="7" s="1"/>
  <c r="D180" i="7"/>
  <c r="H179" i="7"/>
  <c r="H178" i="7"/>
  <c r="H177" i="7"/>
  <c r="H176" i="7"/>
  <c r="H175" i="7"/>
  <c r="M167" i="7"/>
  <c r="L167" i="7"/>
  <c r="K167" i="7"/>
  <c r="J167" i="7"/>
  <c r="I167" i="7"/>
  <c r="E167" i="7"/>
  <c r="D167" i="7"/>
  <c r="M166" i="7"/>
  <c r="L166" i="7"/>
  <c r="H166" i="7"/>
  <c r="M165" i="7"/>
  <c r="L165" i="7"/>
  <c r="K165" i="7"/>
  <c r="J165" i="7"/>
  <c r="I165" i="7"/>
  <c r="E165" i="7"/>
  <c r="E166" i="7" s="1"/>
  <c r="D165" i="7"/>
  <c r="H164" i="7"/>
  <c r="M162" i="7"/>
  <c r="L162" i="7"/>
  <c r="K162" i="7"/>
  <c r="J162" i="7"/>
  <c r="I162" i="7"/>
  <c r="E162" i="7"/>
  <c r="D162" i="7"/>
  <c r="M161" i="7"/>
  <c r="L161" i="7"/>
  <c r="M160" i="7"/>
  <c r="L160" i="7"/>
  <c r="K160" i="7"/>
  <c r="J160" i="7"/>
  <c r="I160" i="7"/>
  <c r="E160" i="7"/>
  <c r="E161" i="7" s="1"/>
  <c r="D160" i="7"/>
  <c r="H159" i="7"/>
  <c r="H158" i="7"/>
  <c r="M153" i="7"/>
  <c r="L153" i="7"/>
  <c r="K153" i="7"/>
  <c r="J153" i="7"/>
  <c r="I153" i="7"/>
  <c r="E153" i="7"/>
  <c r="D153" i="7"/>
  <c r="M152" i="7"/>
  <c r="L152" i="7"/>
  <c r="M151" i="7"/>
  <c r="L151" i="7"/>
  <c r="K151" i="7"/>
  <c r="J151" i="7"/>
  <c r="I151" i="7"/>
  <c r="E151" i="7"/>
  <c r="D151" i="7"/>
  <c r="H150" i="7"/>
  <c r="M148" i="7"/>
  <c r="L148" i="7"/>
  <c r="K148" i="7"/>
  <c r="J148" i="7"/>
  <c r="I148" i="7"/>
  <c r="E148" i="7"/>
  <c r="D148" i="7"/>
  <c r="M147" i="7"/>
  <c r="L147" i="7"/>
  <c r="M146" i="7"/>
  <c r="L146" i="7"/>
  <c r="K146" i="7"/>
  <c r="J146" i="7"/>
  <c r="I146" i="7"/>
  <c r="E146" i="7"/>
  <c r="E147" i="7" s="1"/>
  <c r="D146" i="7"/>
  <c r="H145" i="7"/>
  <c r="M136" i="7"/>
  <c r="L136" i="7"/>
  <c r="K136" i="7"/>
  <c r="J136" i="7"/>
  <c r="I136" i="7"/>
  <c r="E136" i="7"/>
  <c r="D136" i="7"/>
  <c r="M135" i="7"/>
  <c r="L135" i="7"/>
  <c r="M134" i="7"/>
  <c r="L134" i="7"/>
  <c r="K134" i="7"/>
  <c r="J134" i="7"/>
  <c r="I134" i="7"/>
  <c r="E134" i="7"/>
  <c r="E135" i="7" s="1"/>
  <c r="D134" i="7"/>
  <c r="H133" i="7"/>
  <c r="H132" i="7"/>
  <c r="H131" i="7"/>
  <c r="H129" i="7"/>
  <c r="M127" i="7"/>
  <c r="L127" i="7"/>
  <c r="K127" i="7"/>
  <c r="J127" i="7"/>
  <c r="I127" i="7"/>
  <c r="E127" i="7"/>
  <c r="D127" i="7"/>
  <c r="M126" i="7"/>
  <c r="L126" i="7"/>
  <c r="M125" i="7"/>
  <c r="L125" i="7"/>
  <c r="K125" i="7"/>
  <c r="J125" i="7"/>
  <c r="I125" i="7"/>
  <c r="E125" i="7"/>
  <c r="E126" i="7" s="1"/>
  <c r="D125" i="7"/>
  <c r="H124" i="7"/>
  <c r="J126" i="7" s="1"/>
  <c r="M122" i="7"/>
  <c r="L122" i="7"/>
  <c r="K122" i="7"/>
  <c r="J122" i="7"/>
  <c r="I122" i="7"/>
  <c r="E122" i="7"/>
  <c r="D122" i="7"/>
  <c r="M121" i="7"/>
  <c r="L121" i="7"/>
  <c r="H121" i="7"/>
  <c r="M120" i="7"/>
  <c r="L120" i="7"/>
  <c r="K120" i="7"/>
  <c r="J120" i="7"/>
  <c r="I120" i="7"/>
  <c r="E120" i="7"/>
  <c r="D120" i="7"/>
  <c r="H119" i="7"/>
  <c r="H118" i="7"/>
  <c r="M110" i="7"/>
  <c r="L110" i="7"/>
  <c r="K110" i="7"/>
  <c r="J110" i="7"/>
  <c r="I110" i="7"/>
  <c r="E110" i="7"/>
  <c r="D110" i="7"/>
  <c r="M109" i="7"/>
  <c r="L109" i="7"/>
  <c r="M108" i="7"/>
  <c r="L108" i="7"/>
  <c r="K108" i="7"/>
  <c r="J108" i="7"/>
  <c r="I108" i="7"/>
  <c r="E108" i="7"/>
  <c r="E109" i="7" s="1"/>
  <c r="D108" i="7"/>
  <c r="H107" i="7"/>
  <c r="H106" i="7"/>
  <c r="M104" i="7"/>
  <c r="L104" i="7"/>
  <c r="K104" i="7"/>
  <c r="J104" i="7"/>
  <c r="I104" i="7"/>
  <c r="E104" i="7"/>
  <c r="D104" i="7"/>
  <c r="M103" i="7"/>
  <c r="L103" i="7"/>
  <c r="M102" i="7"/>
  <c r="L102" i="7"/>
  <c r="K102" i="7"/>
  <c r="J102" i="7"/>
  <c r="I102" i="7"/>
  <c r="E102" i="7"/>
  <c r="E103" i="7" s="1"/>
  <c r="D102" i="7"/>
  <c r="H101" i="7"/>
  <c r="H100" i="7"/>
  <c r="H99" i="7"/>
  <c r="M97" i="7"/>
  <c r="L97" i="7"/>
  <c r="K97" i="7"/>
  <c r="J97" i="7"/>
  <c r="I97" i="7"/>
  <c r="E97" i="7"/>
  <c r="D97" i="7"/>
  <c r="M96" i="7"/>
  <c r="L96" i="7"/>
  <c r="M95" i="7"/>
  <c r="L95" i="7"/>
  <c r="K95" i="7"/>
  <c r="J95" i="7"/>
  <c r="I95" i="7"/>
  <c r="E95" i="7"/>
  <c r="E96" i="7" s="1"/>
  <c r="D95" i="7"/>
  <c r="H94" i="7"/>
  <c r="M92" i="7"/>
  <c r="L92" i="7"/>
  <c r="K92" i="7"/>
  <c r="J92" i="7"/>
  <c r="I92" i="7"/>
  <c r="E92" i="7"/>
  <c r="D92" i="7"/>
  <c r="M91" i="7"/>
  <c r="L91" i="7"/>
  <c r="H91" i="7"/>
  <c r="M90" i="7"/>
  <c r="L90" i="7"/>
  <c r="J90" i="7"/>
  <c r="I90" i="7"/>
  <c r="E90" i="7"/>
  <c r="E91" i="7" s="1"/>
  <c r="D90" i="7"/>
  <c r="H89" i="7"/>
  <c r="H88" i="7"/>
  <c r="M79" i="7"/>
  <c r="L79" i="7"/>
  <c r="K79" i="7"/>
  <c r="J79" i="7"/>
  <c r="I79" i="7"/>
  <c r="E79" i="7"/>
  <c r="D79" i="7"/>
  <c r="M78" i="7"/>
  <c r="L78" i="7"/>
  <c r="M77" i="7"/>
  <c r="L77" i="7"/>
  <c r="K77" i="7"/>
  <c r="J77" i="7"/>
  <c r="I77" i="7"/>
  <c r="E77" i="7"/>
  <c r="E78" i="7" s="1"/>
  <c r="D77" i="7"/>
  <c r="H76" i="7"/>
  <c r="M73" i="7"/>
  <c r="L73" i="7"/>
  <c r="K73" i="7"/>
  <c r="J73" i="7"/>
  <c r="I73" i="7"/>
  <c r="E73" i="7"/>
  <c r="D73" i="7"/>
  <c r="M72" i="7"/>
  <c r="L72" i="7"/>
  <c r="M71" i="7"/>
  <c r="L71" i="7"/>
  <c r="K71" i="7"/>
  <c r="J71" i="7"/>
  <c r="I71" i="7"/>
  <c r="E71" i="7"/>
  <c r="E72" i="7" s="1"/>
  <c r="D71" i="7"/>
  <c r="H70" i="7"/>
  <c r="H69" i="7"/>
  <c r="M67" i="7"/>
  <c r="L67" i="7"/>
  <c r="K67" i="7"/>
  <c r="J67" i="7"/>
  <c r="I67" i="7"/>
  <c r="E67" i="7"/>
  <c r="D67" i="7"/>
  <c r="M66" i="7"/>
  <c r="L66" i="7"/>
  <c r="M65" i="7"/>
  <c r="L65" i="7"/>
  <c r="K65" i="7"/>
  <c r="J65" i="7"/>
  <c r="I65" i="7"/>
  <c r="E65" i="7"/>
  <c r="D65" i="7"/>
  <c r="H64" i="7"/>
  <c r="M62" i="7"/>
  <c r="L62" i="7"/>
  <c r="K62" i="7"/>
  <c r="J62" i="7"/>
  <c r="I62" i="7"/>
  <c r="E62" i="7"/>
  <c r="D62" i="7"/>
  <c r="M61" i="7"/>
  <c r="L61" i="7"/>
  <c r="M60" i="7"/>
  <c r="L60" i="7"/>
  <c r="K60" i="7"/>
  <c r="J60" i="7"/>
  <c r="I60" i="7"/>
  <c r="E60" i="7"/>
  <c r="E61" i="7" s="1"/>
  <c r="D60" i="7"/>
  <c r="H59" i="7"/>
  <c r="H58" i="7"/>
  <c r="M50" i="7"/>
  <c r="L50" i="7"/>
  <c r="K50" i="7"/>
  <c r="J50" i="7"/>
  <c r="I50" i="7"/>
  <c r="E50" i="7"/>
  <c r="D50" i="7"/>
  <c r="M49" i="7"/>
  <c r="L49" i="7"/>
  <c r="M48" i="7"/>
  <c r="L48" i="7"/>
  <c r="K48" i="7"/>
  <c r="J48" i="7"/>
  <c r="I48" i="7"/>
  <c r="E48" i="7"/>
  <c r="E49" i="7" s="1"/>
  <c r="D48" i="7"/>
  <c r="H47" i="7"/>
  <c r="H46" i="7"/>
  <c r="H45" i="7"/>
  <c r="H44" i="7"/>
  <c r="M42" i="7"/>
  <c r="L42" i="7"/>
  <c r="K42" i="7"/>
  <c r="J42" i="7"/>
  <c r="I42" i="7"/>
  <c r="E42" i="7"/>
  <c r="D42" i="7"/>
  <c r="M41" i="7"/>
  <c r="L41" i="7"/>
  <c r="M40" i="7"/>
  <c r="L40" i="7"/>
  <c r="K40" i="7"/>
  <c r="J40" i="7"/>
  <c r="I40" i="7"/>
  <c r="E40" i="7"/>
  <c r="E41" i="7" s="1"/>
  <c r="D40" i="7"/>
  <c r="H39" i="7"/>
  <c r="H38" i="7"/>
  <c r="H37" i="7"/>
  <c r="M35" i="7"/>
  <c r="L35" i="7"/>
  <c r="K35" i="7"/>
  <c r="J35" i="7"/>
  <c r="I35" i="7"/>
  <c r="E35" i="7"/>
  <c r="D35" i="7"/>
  <c r="M34" i="7"/>
  <c r="L34" i="7"/>
  <c r="M33" i="7"/>
  <c r="L33" i="7"/>
  <c r="K33" i="7"/>
  <c r="J33" i="7"/>
  <c r="I33" i="7"/>
  <c r="E33" i="7"/>
  <c r="E34" i="7" s="1"/>
  <c r="D33" i="7"/>
  <c r="H32" i="7"/>
  <c r="H31" i="7"/>
  <c r="M29" i="7"/>
  <c r="L29" i="7"/>
  <c r="K29" i="7"/>
  <c r="J29" i="7"/>
  <c r="I29" i="7"/>
  <c r="E29" i="7"/>
  <c r="D29" i="7"/>
  <c r="M28" i="7"/>
  <c r="L28" i="7"/>
  <c r="M27" i="7"/>
  <c r="L27" i="7"/>
  <c r="K27" i="7"/>
  <c r="J27" i="7"/>
  <c r="I27" i="7"/>
  <c r="E27" i="7"/>
  <c r="E28" i="7" s="1"/>
  <c r="D27" i="7"/>
  <c r="H26" i="7"/>
  <c r="J28" i="7" s="1"/>
  <c r="M24" i="7"/>
  <c r="L24" i="7"/>
  <c r="K24" i="7"/>
  <c r="J24" i="7"/>
  <c r="I24" i="7"/>
  <c r="E24" i="7"/>
  <c r="D24" i="7"/>
  <c r="M23" i="7"/>
  <c r="L23" i="7"/>
  <c r="H23" i="7"/>
  <c r="M22" i="7"/>
  <c r="L22" i="7"/>
  <c r="K22" i="7"/>
  <c r="J22" i="7"/>
  <c r="I22" i="7"/>
  <c r="E22" i="7"/>
  <c r="D22" i="7"/>
  <c r="H21" i="7"/>
  <c r="L168" i="10" l="1"/>
  <c r="C9" i="12"/>
  <c r="C6" i="12" s="1"/>
  <c r="C41" i="12"/>
  <c r="D41" i="12" s="1"/>
  <c r="H38" i="11"/>
  <c r="E15" i="12" s="1"/>
  <c r="E152" i="10"/>
  <c r="E168" i="10"/>
  <c r="J168" i="10"/>
  <c r="K168" i="10"/>
  <c r="M168" i="10"/>
  <c r="D168" i="10"/>
  <c r="I168" i="10"/>
  <c r="H92" i="7"/>
  <c r="M137" i="7"/>
  <c r="L137" i="7"/>
  <c r="I137" i="10"/>
  <c r="D137" i="10"/>
  <c r="E121" i="10"/>
  <c r="E137" i="10"/>
  <c r="J137" i="10"/>
  <c r="K137" i="10"/>
  <c r="L137" i="10"/>
  <c r="M137" i="10"/>
  <c r="J187" i="10" a="1"/>
  <c r="J187" i="10" s="1"/>
  <c r="H187" i="10" s="1"/>
  <c r="J78" i="10" a="1"/>
  <c r="J78" i="10" s="1"/>
  <c r="H78" i="10" s="1"/>
  <c r="J187" i="7" a="1"/>
  <c r="J187" i="7" s="1"/>
  <c r="H187" i="7" s="1"/>
  <c r="D137" i="7"/>
  <c r="E121" i="7"/>
  <c r="E137" i="7"/>
  <c r="I137" i="7"/>
  <c r="J137" i="7"/>
  <c r="K137" i="7"/>
  <c r="J168" i="7"/>
  <c r="H106" i="8"/>
  <c r="E31" i="9" s="1"/>
  <c r="H36" i="8"/>
  <c r="E13" i="9" s="1"/>
  <c r="D168" i="7"/>
  <c r="E152" i="7"/>
  <c r="E168" i="7"/>
  <c r="I168" i="7"/>
  <c r="K168" i="7"/>
  <c r="L168" i="7"/>
  <c r="M168" i="7"/>
  <c r="J41" i="7" a="1"/>
  <c r="J41" i="7" s="1"/>
  <c r="J161" i="7" a="1"/>
  <c r="J161" i="7" s="1"/>
  <c r="H161" i="7" s="1"/>
  <c r="M194" i="10"/>
  <c r="M195" i="10" s="1"/>
  <c r="J212" i="10" a="1"/>
  <c r="J212" i="10" s="1"/>
  <c r="H212" i="10" s="1"/>
  <c r="J41" i="10" a="1"/>
  <c r="J41" i="10" s="1"/>
  <c r="J161" i="10" a="1"/>
  <c r="J161" i="10" s="1"/>
  <c r="H161" i="10" s="1"/>
  <c r="H136" i="7"/>
  <c r="H29" i="11"/>
  <c r="E9" i="12" s="1"/>
  <c r="H105" i="11"/>
  <c r="E29" i="12" s="1"/>
  <c r="J72" i="10" a="1"/>
  <c r="J72" i="10" s="1"/>
  <c r="H72" i="10" s="1"/>
  <c r="J135" i="10" a="1"/>
  <c r="J135" i="10" s="1"/>
  <c r="H135" i="10" s="1"/>
  <c r="J66" i="10"/>
  <c r="H66" i="10" s="1"/>
  <c r="J28" i="10"/>
  <c r="J34" i="10" a="1"/>
  <c r="J34" i="10" s="1"/>
  <c r="J147" i="10"/>
  <c r="H147" i="10" s="1"/>
  <c r="J96" i="10"/>
  <c r="H96" i="10" s="1"/>
  <c r="J103" i="10" a="1"/>
  <c r="J103" i="10" s="1"/>
  <c r="H103" i="10" s="1"/>
  <c r="J152" i="10"/>
  <c r="H152" i="10" s="1"/>
  <c r="J49" i="10" a="1"/>
  <c r="J49" i="10" s="1"/>
  <c r="J109" i="10" a="1"/>
  <c r="J109" i="10" s="1"/>
  <c r="H109" i="10" s="1"/>
  <c r="J181" i="10" a="1"/>
  <c r="J181" i="10" s="1"/>
  <c r="H181" i="10" s="1"/>
  <c r="J61" i="10" a="1"/>
  <c r="J61" i="10" s="1"/>
  <c r="H61" i="10" s="1"/>
  <c r="H38" i="8"/>
  <c r="E15" i="9" s="1"/>
  <c r="H97" i="8"/>
  <c r="E27" i="9" s="1"/>
  <c r="J96" i="7"/>
  <c r="H96" i="7" s="1"/>
  <c r="J103" i="7" a="1"/>
  <c r="J103" i="7" s="1"/>
  <c r="H103" i="7" s="1"/>
  <c r="J152" i="7"/>
  <c r="H152" i="7" s="1"/>
  <c r="J205" i="7" a="1"/>
  <c r="J205" i="7" s="1"/>
  <c r="H205" i="7" s="1"/>
  <c r="J49" i="7" a="1"/>
  <c r="J49" i="7" s="1"/>
  <c r="J105" i="8" s="1"/>
  <c r="G30" i="9" s="1"/>
  <c r="J109" i="7" a="1"/>
  <c r="J109" i="7" s="1"/>
  <c r="H109" i="7" s="1"/>
  <c r="J61" i="7" a="1"/>
  <c r="J61" i="7" s="1"/>
  <c r="J181" i="7" a="1"/>
  <c r="J181" i="7" s="1"/>
  <c r="H181" i="7" s="1"/>
  <c r="J66" i="7"/>
  <c r="H165" i="7"/>
  <c r="J147" i="7"/>
  <c r="H147" i="7" s="1"/>
  <c r="J78" i="7" a="1"/>
  <c r="J78" i="7" s="1"/>
  <c r="H78" i="7" s="1"/>
  <c r="J72" i="7" a="1"/>
  <c r="J72" i="7" s="1"/>
  <c r="H72" i="7" s="1"/>
  <c r="J135" i="7" a="1"/>
  <c r="J135" i="7" s="1"/>
  <c r="H135" i="7" s="1"/>
  <c r="H22" i="7"/>
  <c r="J34" i="7" a="1"/>
  <c r="J34" i="7" s="1"/>
  <c r="H34" i="7" s="1"/>
  <c r="H71" i="7"/>
  <c r="H58" i="8"/>
  <c r="E19" i="9" s="1"/>
  <c r="H104" i="8"/>
  <c r="E29" i="9" s="1"/>
  <c r="H31" i="8"/>
  <c r="E11" i="9" s="1"/>
  <c r="F13" i="9"/>
  <c r="H40" i="7"/>
  <c r="H186" i="7"/>
  <c r="H127" i="7"/>
  <c r="H29" i="7"/>
  <c r="H27" i="7"/>
  <c r="H212" i="7"/>
  <c r="H213" i="7"/>
  <c r="H73" i="7"/>
  <c r="H125" i="7"/>
  <c r="H126" i="7"/>
  <c r="H65" i="7"/>
  <c r="H48" i="7"/>
  <c r="H28" i="7"/>
  <c r="H102" i="7"/>
  <c r="H205" i="10"/>
  <c r="H73" i="10"/>
  <c r="H186" i="10"/>
  <c r="H125" i="10"/>
  <c r="H126" i="10"/>
  <c r="E30" i="11"/>
  <c r="D10" i="12" s="1"/>
  <c r="D29" i="12"/>
  <c r="H31" i="11"/>
  <c r="E11" i="12" s="1"/>
  <c r="H98" i="11"/>
  <c r="E27" i="12" s="1"/>
  <c r="H36" i="11"/>
  <c r="E13" i="12" s="1"/>
  <c r="H58" i="11"/>
  <c r="E19" i="12" s="1"/>
  <c r="H56" i="11"/>
  <c r="E17" i="12" s="1"/>
  <c r="H91" i="11"/>
  <c r="E21" i="12" s="1"/>
  <c r="D48" i="12"/>
  <c r="H93" i="11"/>
  <c r="E23" i="12" s="1"/>
  <c r="D21" i="12"/>
  <c r="H204" i="10"/>
  <c r="H92" i="10"/>
  <c r="H95" i="10"/>
  <c r="E214" i="10"/>
  <c r="E215" i="10" s="1"/>
  <c r="H213" i="10"/>
  <c r="H211" i="10"/>
  <c r="H79" i="10"/>
  <c r="H71" i="10"/>
  <c r="H35" i="10"/>
  <c r="H27" i="10"/>
  <c r="L51" i="10"/>
  <c r="H191" i="10"/>
  <c r="M51" i="10"/>
  <c r="H97" i="10"/>
  <c r="H165" i="10"/>
  <c r="H182" i="10"/>
  <c r="H127" i="10"/>
  <c r="K214" i="10"/>
  <c r="K215" i="10" s="1"/>
  <c r="D214" i="10"/>
  <c r="D215" i="10" s="1"/>
  <c r="H136" i="10"/>
  <c r="J111" i="10"/>
  <c r="H110" i="10"/>
  <c r="K111" i="10"/>
  <c r="H148" i="10"/>
  <c r="H193" i="10"/>
  <c r="H167" i="10"/>
  <c r="H50" i="10"/>
  <c r="H29" i="10"/>
  <c r="H206" i="10"/>
  <c r="H146" i="10"/>
  <c r="H153" i="10"/>
  <c r="E111" i="10"/>
  <c r="H102" i="10"/>
  <c r="H160" i="10"/>
  <c r="I80" i="10"/>
  <c r="H60" i="10"/>
  <c r="L111" i="10"/>
  <c r="H162" i="10"/>
  <c r="H33" i="10"/>
  <c r="I111" i="10"/>
  <c r="H108" i="10"/>
  <c r="M214" i="10"/>
  <c r="M215" i="10" s="1"/>
  <c r="E51" i="10"/>
  <c r="H90" i="10"/>
  <c r="I194" i="10"/>
  <c r="H48" i="10"/>
  <c r="H134" i="10"/>
  <c r="L194" i="10"/>
  <c r="L214" i="10"/>
  <c r="L215" i="10" s="1"/>
  <c r="H62" i="10"/>
  <c r="M111" i="10"/>
  <c r="H122" i="10"/>
  <c r="H180" i="10"/>
  <c r="D80" i="10"/>
  <c r="D194" i="10"/>
  <c r="H24" i="10"/>
  <c r="E80" i="10"/>
  <c r="H67" i="10"/>
  <c r="H104" i="10"/>
  <c r="H77" i="10"/>
  <c r="H120" i="10"/>
  <c r="I214" i="10"/>
  <c r="I215" i="10" s="1"/>
  <c r="J194" i="10"/>
  <c r="J214" i="10"/>
  <c r="J215" i="10" s="1"/>
  <c r="K80" i="10"/>
  <c r="K194" i="10"/>
  <c r="H188" i="10"/>
  <c r="I51" i="10"/>
  <c r="L80" i="10"/>
  <c r="D111" i="10"/>
  <c r="K51" i="10"/>
  <c r="M80" i="10"/>
  <c r="E194" i="10"/>
  <c r="E61" i="10"/>
  <c r="H65" i="10"/>
  <c r="E205" i="10"/>
  <c r="H42" i="10"/>
  <c r="D51" i="10"/>
  <c r="H40" i="10"/>
  <c r="J51" i="10"/>
  <c r="C42" i="12"/>
  <c r="D42" i="12" s="1"/>
  <c r="D49" i="12"/>
  <c r="G6" i="12"/>
  <c r="H6" i="12"/>
  <c r="I6" i="12"/>
  <c r="E57" i="11"/>
  <c r="D18" i="12" s="1"/>
  <c r="J80" i="10"/>
  <c r="H151" i="10"/>
  <c r="F21" i="12"/>
  <c r="H96" i="11"/>
  <c r="E25" i="12" s="1"/>
  <c r="G26" i="12"/>
  <c r="F29" i="12"/>
  <c r="F31" i="12"/>
  <c r="E37" i="11"/>
  <c r="D14" i="12" s="1"/>
  <c r="F11" i="12"/>
  <c r="E103" i="10"/>
  <c r="D25" i="12"/>
  <c r="H22" i="10"/>
  <c r="H92" i="8"/>
  <c r="E23" i="9" s="1"/>
  <c r="D49" i="9"/>
  <c r="D21" i="9"/>
  <c r="D48" i="9"/>
  <c r="H62" i="7"/>
  <c r="H108" i="7"/>
  <c r="H97" i="7"/>
  <c r="H146" i="7"/>
  <c r="H153" i="7"/>
  <c r="L194" i="7"/>
  <c r="H77" i="7"/>
  <c r="H67" i="7"/>
  <c r="H122" i="7"/>
  <c r="H148" i="7"/>
  <c r="H33" i="7"/>
  <c r="H42" i="7"/>
  <c r="H90" i="7"/>
  <c r="K80" i="7"/>
  <c r="H182" i="7"/>
  <c r="H211" i="7"/>
  <c r="L80" i="7"/>
  <c r="H50" i="7"/>
  <c r="H95" i="7"/>
  <c r="H160" i="7"/>
  <c r="H110" i="7"/>
  <c r="H193" i="7"/>
  <c r="H24" i="7"/>
  <c r="H167" i="7"/>
  <c r="M111" i="7"/>
  <c r="H180" i="7"/>
  <c r="H191" i="7"/>
  <c r="H204" i="7"/>
  <c r="H120" i="7"/>
  <c r="E51" i="7"/>
  <c r="H35" i="7"/>
  <c r="H104" i="7"/>
  <c r="D194" i="7"/>
  <c r="K214" i="7"/>
  <c r="K215" i="7" s="1"/>
  <c r="H188" i="7"/>
  <c r="D111" i="7"/>
  <c r="H151" i="7"/>
  <c r="M214" i="7"/>
  <c r="M215" i="7" s="1"/>
  <c r="E111" i="7"/>
  <c r="K194" i="7"/>
  <c r="H162" i="7"/>
  <c r="E23" i="7"/>
  <c r="M80" i="7"/>
  <c r="H206" i="7"/>
  <c r="J194" i="7"/>
  <c r="I214" i="7"/>
  <c r="I215" i="7" s="1"/>
  <c r="H79" i="7"/>
  <c r="I111" i="7"/>
  <c r="J214" i="7"/>
  <c r="J215" i="7" s="1"/>
  <c r="M194" i="7"/>
  <c r="I51" i="7"/>
  <c r="K111" i="7"/>
  <c r="L214" i="7"/>
  <c r="L215" i="7" s="1"/>
  <c r="D214" i="7"/>
  <c r="D215" i="7" s="1"/>
  <c r="J51" i="7"/>
  <c r="L111" i="7"/>
  <c r="D51" i="7"/>
  <c r="D80" i="7"/>
  <c r="I80" i="7"/>
  <c r="C42" i="9"/>
  <c r="D42" i="9" s="1"/>
  <c r="C6" i="9"/>
  <c r="G6" i="9"/>
  <c r="H6" i="9"/>
  <c r="I6" i="9"/>
  <c r="H29" i="8"/>
  <c r="E9" i="9" s="1"/>
  <c r="E57" i="8"/>
  <c r="D18" i="9" s="1"/>
  <c r="C41" i="9"/>
  <c r="D41" i="9" s="1"/>
  <c r="D29" i="9"/>
  <c r="E30" i="8"/>
  <c r="D10" i="9" s="1"/>
  <c r="H90" i="8"/>
  <c r="E21" i="9" s="1"/>
  <c r="H95" i="8"/>
  <c r="E25" i="9" s="1"/>
  <c r="F29" i="9"/>
  <c r="F31" i="9"/>
  <c r="E37" i="8"/>
  <c r="D14" i="9" s="1"/>
  <c r="F11" i="9"/>
  <c r="H56" i="8"/>
  <c r="E17" i="9" s="1"/>
  <c r="D25" i="9"/>
  <c r="L51" i="7"/>
  <c r="M51" i="7"/>
  <c r="H60" i="7"/>
  <c r="J80" i="7"/>
  <c r="E66" i="7"/>
  <c r="E80" i="7"/>
  <c r="J111" i="7"/>
  <c r="E194" i="7"/>
  <c r="K51" i="7"/>
  <c r="I194" i="7"/>
  <c r="H134" i="7"/>
  <c r="E214" i="7"/>
  <c r="E215" i="7" s="1"/>
  <c r="J37" i="11" l="1"/>
  <c r="H168" i="10"/>
  <c r="D81" i="7"/>
  <c r="H137" i="10"/>
  <c r="J37" i="8"/>
  <c r="G14" i="9" s="1"/>
  <c r="H137" i="7"/>
  <c r="H168" i="7"/>
  <c r="J30" i="8"/>
  <c r="G10" i="9" s="1"/>
  <c r="H28" i="10"/>
  <c r="H66" i="7"/>
  <c r="E6" i="12"/>
  <c r="D6" i="12"/>
  <c r="C40" i="12" s="1"/>
  <c r="D40" i="12" s="1"/>
  <c r="G14" i="12"/>
  <c r="H37" i="11"/>
  <c r="E14" i="12" s="1"/>
  <c r="J30" i="11"/>
  <c r="F6" i="9"/>
  <c r="H61" i="7"/>
  <c r="J57" i="8"/>
  <c r="G18" i="9" s="1"/>
  <c r="J91" i="8"/>
  <c r="G22" i="9" s="1"/>
  <c r="D6" i="9"/>
  <c r="C40" i="9" s="1"/>
  <c r="D40" i="9" s="1"/>
  <c r="H51" i="7"/>
  <c r="H80" i="7"/>
  <c r="E138" i="7"/>
  <c r="H49" i="7"/>
  <c r="I138" i="7"/>
  <c r="H111" i="7"/>
  <c r="H41" i="7"/>
  <c r="M195" i="7"/>
  <c r="I138" i="10"/>
  <c r="J106" i="11"/>
  <c r="H49" i="10"/>
  <c r="H214" i="10"/>
  <c r="H215" i="10" s="1"/>
  <c r="J57" i="11"/>
  <c r="H34" i="10"/>
  <c r="J92" i="11"/>
  <c r="H41" i="10"/>
  <c r="F6" i="12"/>
  <c r="M81" i="10"/>
  <c r="I81" i="10"/>
  <c r="H194" i="10"/>
  <c r="L81" i="10"/>
  <c r="K195" i="10"/>
  <c r="K138" i="10"/>
  <c r="J138" i="10"/>
  <c r="E81" i="10"/>
  <c r="H80" i="10"/>
  <c r="M138" i="10"/>
  <c r="L195" i="10"/>
  <c r="D138" i="10"/>
  <c r="E138" i="10"/>
  <c r="H111" i="10"/>
  <c r="J195" i="10"/>
  <c r="D195" i="10"/>
  <c r="K81" i="10"/>
  <c r="L138" i="10"/>
  <c r="I195" i="10"/>
  <c r="J81" i="10"/>
  <c r="D81" i="10"/>
  <c r="E195" i="10"/>
  <c r="H51" i="10"/>
  <c r="D38" i="12"/>
  <c r="E6" i="9"/>
  <c r="H194" i="7"/>
  <c r="I81" i="7"/>
  <c r="K81" i="7"/>
  <c r="D138" i="7"/>
  <c r="L81" i="7"/>
  <c r="M138" i="7"/>
  <c r="L195" i="7"/>
  <c r="H214" i="7"/>
  <c r="H215" i="7" s="1"/>
  <c r="K138" i="7"/>
  <c r="E81" i="7"/>
  <c r="J81" i="7"/>
  <c r="L138" i="7"/>
  <c r="D195" i="7"/>
  <c r="J138" i="7"/>
  <c r="E195" i="7"/>
  <c r="K195" i="7"/>
  <c r="M81" i="7"/>
  <c r="I195" i="7"/>
  <c r="J195" i="7"/>
  <c r="D38" i="9"/>
  <c r="H37" i="8" l="1"/>
  <c r="E14" i="9" s="1"/>
  <c r="H81" i="7"/>
  <c r="H81" i="10"/>
  <c r="H195" i="7"/>
  <c r="H138" i="7"/>
  <c r="H57" i="8"/>
  <c r="E18" i="9" s="1"/>
  <c r="H91" i="8"/>
  <c r="E22" i="9" s="1"/>
  <c r="H105" i="8"/>
  <c r="E30" i="9" s="1"/>
  <c r="H106" i="11"/>
  <c r="E30" i="12" s="1"/>
  <c r="G30" i="12"/>
  <c r="G22" i="12"/>
  <c r="H92" i="11"/>
  <c r="E22" i="12" s="1"/>
  <c r="H195" i="10"/>
  <c r="G18" i="12"/>
  <c r="H57" i="11"/>
  <c r="E18" i="12" s="1"/>
  <c r="H138" i="10"/>
  <c r="D49" i="6" l="1"/>
  <c r="H118" i="5" l="1"/>
  <c r="H119" i="5"/>
  <c r="H121" i="5"/>
  <c r="H164" i="5"/>
  <c r="M167" i="5"/>
  <c r="L167" i="5"/>
  <c r="K167" i="5"/>
  <c r="J167" i="5"/>
  <c r="I167" i="5"/>
  <c r="E167" i="5"/>
  <c r="D167" i="5"/>
  <c r="M166" i="5"/>
  <c r="L166" i="5"/>
  <c r="H166" i="5"/>
  <c r="M165" i="5"/>
  <c r="L165" i="5"/>
  <c r="K165" i="5"/>
  <c r="J165" i="5"/>
  <c r="I165" i="5"/>
  <c r="E165" i="5"/>
  <c r="E166" i="5" s="1"/>
  <c r="D165" i="5"/>
  <c r="H167" i="5" l="1"/>
  <c r="H165" i="5"/>
  <c r="D48" i="6" l="1"/>
  <c r="C46" i="6"/>
  <c r="C45" i="6"/>
  <c r="M106" i="4" l="1"/>
  <c r="M105" i="4"/>
  <c r="M104" i="4"/>
  <c r="M97" i="4"/>
  <c r="M96" i="4"/>
  <c r="M95" i="4"/>
  <c r="M92" i="4"/>
  <c r="M91" i="4"/>
  <c r="M90" i="4"/>
  <c r="M58" i="4"/>
  <c r="M57" i="4"/>
  <c r="M56" i="4"/>
  <c r="M38" i="4"/>
  <c r="M37" i="4"/>
  <c r="M36" i="4"/>
  <c r="M31" i="4"/>
  <c r="M30" i="4"/>
  <c r="M29" i="4"/>
  <c r="J6" i="6" l="1"/>
  <c r="M213" i="5"/>
  <c r="M212" i="5"/>
  <c r="M211" i="5"/>
  <c r="M206" i="5"/>
  <c r="M205" i="5"/>
  <c r="M204" i="5"/>
  <c r="M193" i="5"/>
  <c r="M192" i="5"/>
  <c r="M191" i="5"/>
  <c r="M188" i="5"/>
  <c r="M187" i="5"/>
  <c r="M186" i="5"/>
  <c r="M182" i="5"/>
  <c r="M181" i="5"/>
  <c r="M180" i="5"/>
  <c r="M162" i="5"/>
  <c r="M161" i="5"/>
  <c r="M160" i="5"/>
  <c r="M153" i="5"/>
  <c r="M152" i="5"/>
  <c r="M151" i="5"/>
  <c r="M148" i="5"/>
  <c r="M147" i="5"/>
  <c r="M146" i="5"/>
  <c r="M136" i="5"/>
  <c r="M135" i="5"/>
  <c r="M134" i="5"/>
  <c r="M127" i="5"/>
  <c r="M126" i="5"/>
  <c r="M125" i="5"/>
  <c r="M122" i="5"/>
  <c r="M121" i="5"/>
  <c r="M120" i="5"/>
  <c r="M110" i="5"/>
  <c r="M109" i="5"/>
  <c r="M108" i="5"/>
  <c r="M104" i="5"/>
  <c r="M103" i="5"/>
  <c r="M102" i="5"/>
  <c r="M97" i="5"/>
  <c r="M96" i="5"/>
  <c r="M95" i="5"/>
  <c r="M92" i="5"/>
  <c r="M91" i="5"/>
  <c r="M90" i="5"/>
  <c r="M79" i="5"/>
  <c r="M78" i="5"/>
  <c r="M77" i="5"/>
  <c r="M73" i="5"/>
  <c r="M72" i="5"/>
  <c r="M71" i="5"/>
  <c r="M67" i="5"/>
  <c r="M66" i="5"/>
  <c r="M65" i="5"/>
  <c r="M62" i="5"/>
  <c r="M61" i="5"/>
  <c r="M60" i="5"/>
  <c r="M50" i="5"/>
  <c r="M49" i="5"/>
  <c r="M48" i="5"/>
  <c r="M42" i="5"/>
  <c r="M41" i="5"/>
  <c r="M40" i="5"/>
  <c r="M35" i="5"/>
  <c r="M34" i="5"/>
  <c r="M33" i="5"/>
  <c r="M29" i="5"/>
  <c r="M28" i="5"/>
  <c r="M27" i="5"/>
  <c r="M24" i="5"/>
  <c r="M23" i="5"/>
  <c r="M22" i="5"/>
  <c r="M168" i="5" l="1"/>
  <c r="M137" i="5"/>
  <c r="M214" i="5"/>
  <c r="M215" i="5" s="1"/>
  <c r="M111" i="5"/>
  <c r="M80" i="5"/>
  <c r="M51" i="5"/>
  <c r="M194" i="5"/>
  <c r="L213" i="5"/>
  <c r="K213" i="5"/>
  <c r="J213" i="5"/>
  <c r="I213" i="5"/>
  <c r="E213" i="5"/>
  <c r="D213" i="5"/>
  <c r="L212" i="5"/>
  <c r="L211" i="5"/>
  <c r="K211" i="5"/>
  <c r="J211" i="5"/>
  <c r="I211" i="5"/>
  <c r="E211" i="5"/>
  <c r="E212" i="5" s="1"/>
  <c r="D211" i="5"/>
  <c r="J212" i="5" a="1"/>
  <c r="J212" i="5" s="1"/>
  <c r="L206" i="5"/>
  <c r="K206" i="5"/>
  <c r="J206" i="5"/>
  <c r="I206" i="5"/>
  <c r="E206" i="5"/>
  <c r="D206" i="5"/>
  <c r="L205" i="5"/>
  <c r="L204" i="5"/>
  <c r="K204" i="5"/>
  <c r="J204" i="5"/>
  <c r="I204" i="5"/>
  <c r="E204" i="5"/>
  <c r="D204" i="5"/>
  <c r="H203" i="5"/>
  <c r="H202" i="5"/>
  <c r="H176" i="5"/>
  <c r="H177" i="5"/>
  <c r="H178" i="5"/>
  <c r="H179" i="5"/>
  <c r="H175" i="5"/>
  <c r="J181" i="5" s="1" a="1"/>
  <c r="J181" i="5" s="1"/>
  <c r="M81" i="5" l="1"/>
  <c r="M138" i="5"/>
  <c r="J205" i="5" a="1"/>
  <c r="J205" i="5" s="1"/>
  <c r="H205" i="5" s="1"/>
  <c r="H211" i="5"/>
  <c r="H212" i="5"/>
  <c r="K214" i="5"/>
  <c r="K215" i="5" s="1"/>
  <c r="H213" i="5"/>
  <c r="H206" i="5"/>
  <c r="L214" i="5"/>
  <c r="L215" i="5" s="1"/>
  <c r="D214" i="5"/>
  <c r="D215" i="5" s="1"/>
  <c r="E205" i="5"/>
  <c r="E214" i="5"/>
  <c r="E215" i="5" s="1"/>
  <c r="I214" i="5"/>
  <c r="I215" i="5" s="1"/>
  <c r="J214" i="5"/>
  <c r="J215" i="5" s="1"/>
  <c r="M195" i="5"/>
  <c r="H204" i="5"/>
  <c r="H157" i="5"/>
  <c r="H145" i="5"/>
  <c r="J147" i="5" s="1"/>
  <c r="H214" i="5" l="1"/>
  <c r="H215" i="5" s="1"/>
  <c r="H130" i="5"/>
  <c r="H131" i="5"/>
  <c r="H129" i="5"/>
  <c r="J135" i="5" s="1" a="1"/>
  <c r="J135" i="5" s="1"/>
  <c r="H124" i="5"/>
  <c r="J126" i="5" s="1"/>
  <c r="J102" i="5"/>
  <c r="L97" i="5"/>
  <c r="K97" i="5"/>
  <c r="J97" i="5"/>
  <c r="I97" i="5"/>
  <c r="E97" i="5"/>
  <c r="D97" i="5"/>
  <c r="L96" i="5"/>
  <c r="L95" i="5"/>
  <c r="K95" i="5"/>
  <c r="J95" i="5"/>
  <c r="I95" i="5"/>
  <c r="E95" i="5"/>
  <c r="E96" i="5" s="1"/>
  <c r="D95" i="5"/>
  <c r="H94" i="5"/>
  <c r="L67" i="5"/>
  <c r="K67" i="5"/>
  <c r="J67" i="5"/>
  <c r="I67" i="5"/>
  <c r="E67" i="5"/>
  <c r="D67" i="5"/>
  <c r="L66" i="5"/>
  <c r="L65" i="5"/>
  <c r="K65" i="5"/>
  <c r="J65" i="5"/>
  <c r="I65" i="5"/>
  <c r="E65" i="5"/>
  <c r="E66" i="5" s="1"/>
  <c r="D65" i="5"/>
  <c r="H64" i="5"/>
  <c r="H59" i="5"/>
  <c r="H58" i="5"/>
  <c r="J61" i="5" s="1" a="1"/>
  <c r="J61" i="5" s="1"/>
  <c r="J30" i="4" s="1"/>
  <c r="L62" i="5"/>
  <c r="K62" i="5"/>
  <c r="J62" i="5"/>
  <c r="I62" i="5"/>
  <c r="E62" i="5"/>
  <c r="D62" i="5"/>
  <c r="L61" i="5"/>
  <c r="L60" i="5"/>
  <c r="K60" i="5"/>
  <c r="J60" i="5"/>
  <c r="I60" i="5"/>
  <c r="E60" i="5"/>
  <c r="E61" i="5" s="1"/>
  <c r="D60" i="5"/>
  <c r="H38" i="5"/>
  <c r="L42" i="5"/>
  <c r="K42" i="5"/>
  <c r="J42" i="5"/>
  <c r="I42" i="5"/>
  <c r="E42" i="5"/>
  <c r="D42" i="5"/>
  <c r="L41" i="5"/>
  <c r="L40" i="5"/>
  <c r="K40" i="5"/>
  <c r="J40" i="5"/>
  <c r="I40" i="5"/>
  <c r="E40" i="5"/>
  <c r="E41" i="5" s="1"/>
  <c r="D40" i="5"/>
  <c r="H39" i="5"/>
  <c r="H37" i="5"/>
  <c r="J41" i="5" l="1" a="1"/>
  <c r="J41" i="5" s="1"/>
  <c r="H41" i="5" s="1"/>
  <c r="J66" i="5"/>
  <c r="H66" i="5" s="1"/>
  <c r="J96" i="5"/>
  <c r="H96" i="5" s="1"/>
  <c r="H61" i="5"/>
  <c r="H40" i="5"/>
  <c r="H62" i="5"/>
  <c r="H97" i="5"/>
  <c r="H95" i="5"/>
  <c r="H65" i="5"/>
  <c r="H67" i="5"/>
  <c r="H60" i="5"/>
  <c r="H42" i="5"/>
  <c r="L153" i="5"/>
  <c r="K153" i="5"/>
  <c r="J153" i="5"/>
  <c r="I153" i="5"/>
  <c r="E153" i="5"/>
  <c r="D153" i="5"/>
  <c r="L152" i="5"/>
  <c r="L151" i="5"/>
  <c r="K151" i="5"/>
  <c r="J151" i="5"/>
  <c r="I151" i="5"/>
  <c r="E151" i="5"/>
  <c r="D151" i="5"/>
  <c r="H150" i="5"/>
  <c r="J152" i="5" s="1"/>
  <c r="L182" i="5"/>
  <c r="K182" i="5"/>
  <c r="J182" i="5"/>
  <c r="I182" i="5"/>
  <c r="E182" i="5"/>
  <c r="D182" i="5"/>
  <c r="L181" i="5"/>
  <c r="H181" i="5"/>
  <c r="L180" i="5"/>
  <c r="K180" i="5"/>
  <c r="J180" i="5"/>
  <c r="I180" i="5"/>
  <c r="H180" i="5"/>
  <c r="E180" i="5"/>
  <c r="E181" i="5" s="1"/>
  <c r="D180" i="5"/>
  <c r="L127" i="5"/>
  <c r="K127" i="5"/>
  <c r="J127" i="5"/>
  <c r="I127" i="5"/>
  <c r="E127" i="5"/>
  <c r="D127" i="5"/>
  <c r="L126" i="5"/>
  <c r="L125" i="5"/>
  <c r="K125" i="5"/>
  <c r="J125" i="5"/>
  <c r="I125" i="5"/>
  <c r="E125" i="5"/>
  <c r="E126" i="5" s="1"/>
  <c r="D125" i="5"/>
  <c r="H125" i="5"/>
  <c r="H184" i="5"/>
  <c r="J187" i="5" s="1" a="1"/>
  <c r="J187" i="5" s="1"/>
  <c r="H127" i="5" l="1"/>
  <c r="H182" i="5"/>
  <c r="E152" i="5"/>
  <c r="H152" i="5"/>
  <c r="H151" i="5"/>
  <c r="H153" i="5"/>
  <c r="H126" i="5"/>
  <c r="H76" i="5" l="1"/>
  <c r="H75" i="5"/>
  <c r="H107" i="5"/>
  <c r="H106" i="5"/>
  <c r="J109" i="5" s="1" a="1"/>
  <c r="J109" i="5" s="1"/>
  <c r="J161" i="5" a="1"/>
  <c r="J161" i="5" s="1"/>
  <c r="H101" i="5"/>
  <c r="H100" i="5"/>
  <c r="H99" i="5"/>
  <c r="J103" i="5" s="1" a="1"/>
  <c r="J103" i="5" s="1"/>
  <c r="H70" i="5"/>
  <c r="H69" i="5"/>
  <c r="J72" i="5" s="1" a="1"/>
  <c r="J72" i="5" s="1"/>
  <c r="H32" i="5"/>
  <c r="H31" i="5"/>
  <c r="J34" i="5" s="1" a="1"/>
  <c r="J34" i="5" s="1"/>
  <c r="J78" i="5" l="1" a="1"/>
  <c r="J78" i="5" s="1"/>
  <c r="J91" i="4" s="1"/>
  <c r="G22" i="6" s="1"/>
  <c r="J57" i="4"/>
  <c r="G18" i="6" s="1"/>
  <c r="H190" i="5"/>
  <c r="H89" i="5"/>
  <c r="H88" i="5"/>
  <c r="H91" i="5" s="1"/>
  <c r="H47" i="5"/>
  <c r="H46" i="5"/>
  <c r="H45" i="5"/>
  <c r="H44" i="5"/>
  <c r="H26" i="5"/>
  <c r="J28" i="5" s="1"/>
  <c r="H21" i="5"/>
  <c r="G10" i="6" s="1"/>
  <c r="E90" i="4"/>
  <c r="E91" i="4" s="1"/>
  <c r="I160" i="5"/>
  <c r="J160" i="5"/>
  <c r="K160" i="5"/>
  <c r="L160" i="5"/>
  <c r="K162" i="5"/>
  <c r="L161" i="5"/>
  <c r="I162" i="5"/>
  <c r="J162" i="5"/>
  <c r="L162" i="5"/>
  <c r="E160" i="5"/>
  <c r="E162" i="5"/>
  <c r="D162" i="5"/>
  <c r="D160" i="5"/>
  <c r="I186" i="5"/>
  <c r="J186" i="5"/>
  <c r="K186" i="5"/>
  <c r="L186" i="5"/>
  <c r="L187" i="5"/>
  <c r="I188" i="5"/>
  <c r="J188" i="5"/>
  <c r="K188" i="5"/>
  <c r="L188" i="5"/>
  <c r="E188" i="5"/>
  <c r="E186" i="5"/>
  <c r="D188" i="5"/>
  <c r="D186" i="5"/>
  <c r="K56" i="4"/>
  <c r="H17" i="6" s="1"/>
  <c r="L57" i="4"/>
  <c r="I56" i="4"/>
  <c r="J56" i="4"/>
  <c r="L56" i="4"/>
  <c r="I58" i="4"/>
  <c r="J58" i="4"/>
  <c r="G19" i="6" s="1"/>
  <c r="K58" i="4"/>
  <c r="H19" i="6" s="1"/>
  <c r="L58" i="4"/>
  <c r="E58" i="4"/>
  <c r="E56" i="4"/>
  <c r="E57" i="4" s="1"/>
  <c r="D58" i="4"/>
  <c r="D56" i="4"/>
  <c r="L193" i="5"/>
  <c r="K193" i="5"/>
  <c r="J193" i="5"/>
  <c r="I193" i="5"/>
  <c r="E193" i="5"/>
  <c r="D193" i="5"/>
  <c r="L192" i="5"/>
  <c r="H192" i="5"/>
  <c r="L191" i="5"/>
  <c r="K191" i="5"/>
  <c r="J191" i="5"/>
  <c r="I191" i="5"/>
  <c r="E191" i="5"/>
  <c r="E192" i="5" s="1"/>
  <c r="D191" i="5"/>
  <c r="L148" i="5"/>
  <c r="K148" i="5"/>
  <c r="J148" i="5"/>
  <c r="I148" i="5"/>
  <c r="E148" i="5"/>
  <c r="D148" i="5"/>
  <c r="L147" i="5"/>
  <c r="L146" i="5"/>
  <c r="K146" i="5"/>
  <c r="J146" i="5"/>
  <c r="I146" i="5"/>
  <c r="E146" i="5"/>
  <c r="E147" i="5" s="1"/>
  <c r="D146" i="5"/>
  <c r="I134" i="5"/>
  <c r="J134" i="5"/>
  <c r="K134" i="5"/>
  <c r="L134" i="5"/>
  <c r="L135" i="5"/>
  <c r="I136" i="5"/>
  <c r="J136" i="5"/>
  <c r="K136" i="5"/>
  <c r="L136" i="5"/>
  <c r="E136" i="5"/>
  <c r="E134" i="5"/>
  <c r="E135" i="5" s="1"/>
  <c r="D31" i="4"/>
  <c r="D136" i="5"/>
  <c r="D134" i="5"/>
  <c r="L122" i="5"/>
  <c r="K122" i="5"/>
  <c r="J122" i="5"/>
  <c r="I122" i="5"/>
  <c r="E122" i="5"/>
  <c r="D122" i="5"/>
  <c r="L121" i="5"/>
  <c r="L120" i="5"/>
  <c r="K120" i="5"/>
  <c r="J120" i="5"/>
  <c r="I120" i="5"/>
  <c r="E120" i="5"/>
  <c r="D120" i="5"/>
  <c r="L110" i="5"/>
  <c r="K110" i="5"/>
  <c r="J110" i="5"/>
  <c r="I110" i="5"/>
  <c r="E110" i="5"/>
  <c r="D110" i="5"/>
  <c r="L109" i="5"/>
  <c r="L108" i="5"/>
  <c r="K108" i="5"/>
  <c r="J108" i="5"/>
  <c r="I108" i="5"/>
  <c r="E108" i="5"/>
  <c r="E109" i="5" s="1"/>
  <c r="D108" i="5"/>
  <c r="L104" i="5"/>
  <c r="K104" i="5"/>
  <c r="J104" i="5"/>
  <c r="I104" i="5"/>
  <c r="E104" i="5"/>
  <c r="D104" i="5"/>
  <c r="L103" i="5"/>
  <c r="H103" i="5"/>
  <c r="L102" i="5"/>
  <c r="K102" i="5"/>
  <c r="I102" i="5"/>
  <c r="E102" i="5"/>
  <c r="D102" i="5"/>
  <c r="L92" i="5"/>
  <c r="K92" i="5"/>
  <c r="J92" i="5"/>
  <c r="I92" i="5"/>
  <c r="E92" i="5"/>
  <c r="D92" i="5"/>
  <c r="L91" i="5"/>
  <c r="L90" i="5"/>
  <c r="K90" i="5"/>
  <c r="J90" i="5"/>
  <c r="I90" i="5"/>
  <c r="E90" i="5"/>
  <c r="D90" i="5"/>
  <c r="L79" i="5"/>
  <c r="K79" i="5"/>
  <c r="J79" i="5"/>
  <c r="I79" i="5"/>
  <c r="E79" i="5"/>
  <c r="D79" i="5"/>
  <c r="L78" i="5"/>
  <c r="L77" i="5"/>
  <c r="K77" i="5"/>
  <c r="J77" i="5"/>
  <c r="I77" i="5"/>
  <c r="E77" i="5"/>
  <c r="D77" i="5"/>
  <c r="L73" i="5"/>
  <c r="K73" i="5"/>
  <c r="J73" i="5"/>
  <c r="I73" i="5"/>
  <c r="E73" i="5"/>
  <c r="D73" i="5"/>
  <c r="L72" i="5"/>
  <c r="L71" i="5"/>
  <c r="K71" i="5"/>
  <c r="J71" i="5"/>
  <c r="I71" i="5"/>
  <c r="E71" i="5"/>
  <c r="E72" i="5" s="1"/>
  <c r="D71" i="5"/>
  <c r="L50" i="5"/>
  <c r="K50" i="5"/>
  <c r="J50" i="5"/>
  <c r="I50" i="5"/>
  <c r="E50" i="5"/>
  <c r="D50" i="5"/>
  <c r="L49" i="5"/>
  <c r="L48" i="5"/>
  <c r="K48" i="5"/>
  <c r="J48" i="5"/>
  <c r="I48" i="5"/>
  <c r="E48" i="5"/>
  <c r="E49" i="5" s="1"/>
  <c r="D48" i="5"/>
  <c r="L35" i="5"/>
  <c r="K35" i="5"/>
  <c r="J35" i="5"/>
  <c r="I35" i="5"/>
  <c r="E35" i="5"/>
  <c r="D35" i="5"/>
  <c r="L34" i="5"/>
  <c r="L33" i="5"/>
  <c r="K33" i="5"/>
  <c r="J33" i="5"/>
  <c r="I33" i="5"/>
  <c r="E34" i="5"/>
  <c r="D33" i="5"/>
  <c r="L29" i="5"/>
  <c r="K29" i="5"/>
  <c r="J29" i="5"/>
  <c r="I29" i="5"/>
  <c r="E29" i="5"/>
  <c r="D29" i="5"/>
  <c r="L28" i="5"/>
  <c r="L27" i="5"/>
  <c r="K27" i="5"/>
  <c r="J27" i="5"/>
  <c r="I27" i="5"/>
  <c r="E27" i="5"/>
  <c r="E28" i="5" s="1"/>
  <c r="D27" i="5"/>
  <c r="L24" i="5"/>
  <c r="K24" i="5"/>
  <c r="J24" i="5"/>
  <c r="I24" i="5"/>
  <c r="E24" i="5"/>
  <c r="D24" i="5"/>
  <c r="L23" i="5"/>
  <c r="L22" i="5"/>
  <c r="K22" i="5"/>
  <c r="J22" i="5"/>
  <c r="I22" i="5"/>
  <c r="E22" i="5"/>
  <c r="D22" i="5"/>
  <c r="I92" i="4"/>
  <c r="J92" i="4"/>
  <c r="G23" i="6" s="1"/>
  <c r="K92" i="4"/>
  <c r="H23" i="6" s="1"/>
  <c r="L92" i="4"/>
  <c r="L91" i="4"/>
  <c r="J90" i="4"/>
  <c r="K90" i="4"/>
  <c r="H21" i="6" s="1"/>
  <c r="L90" i="4"/>
  <c r="I90" i="4"/>
  <c r="E92" i="4"/>
  <c r="D92" i="4"/>
  <c r="D90" i="4"/>
  <c r="L97" i="4"/>
  <c r="K97" i="4"/>
  <c r="H27" i="6" s="1"/>
  <c r="J97" i="4"/>
  <c r="G27" i="6" s="1"/>
  <c r="I97" i="4"/>
  <c r="E97" i="4"/>
  <c r="D97" i="4"/>
  <c r="L96" i="4"/>
  <c r="H96" i="4"/>
  <c r="L95" i="4"/>
  <c r="K95" i="4"/>
  <c r="H25" i="6" s="1"/>
  <c r="J95" i="4"/>
  <c r="I95" i="4"/>
  <c r="E95" i="4"/>
  <c r="E96" i="4" s="1"/>
  <c r="D95" i="4"/>
  <c r="L106" i="4"/>
  <c r="K106" i="4"/>
  <c r="H31" i="6" s="1"/>
  <c r="J106" i="4"/>
  <c r="G31" i="6" s="1"/>
  <c r="I106" i="4"/>
  <c r="E106" i="4"/>
  <c r="D106" i="4"/>
  <c r="L105" i="4"/>
  <c r="L104" i="4"/>
  <c r="K104" i="4"/>
  <c r="H29" i="6" s="1"/>
  <c r="J104" i="4"/>
  <c r="I104" i="4"/>
  <c r="E104" i="4"/>
  <c r="E105" i="4" s="1"/>
  <c r="D104" i="4"/>
  <c r="L38" i="4"/>
  <c r="K38" i="4"/>
  <c r="H15" i="6" s="1"/>
  <c r="J38" i="4"/>
  <c r="G15" i="6" s="1"/>
  <c r="I38" i="4"/>
  <c r="E38" i="4"/>
  <c r="D38" i="4"/>
  <c r="L37" i="4"/>
  <c r="L36" i="4"/>
  <c r="K36" i="4"/>
  <c r="H13" i="6" s="1"/>
  <c r="J36" i="4"/>
  <c r="I36" i="4"/>
  <c r="E36" i="4"/>
  <c r="E37" i="4" s="1"/>
  <c r="D36" i="4"/>
  <c r="I29" i="4"/>
  <c r="J29" i="4"/>
  <c r="K29" i="4"/>
  <c r="H9" i="6" s="1"/>
  <c r="L30" i="4"/>
  <c r="L29" i="4"/>
  <c r="I31" i="4"/>
  <c r="J31" i="4"/>
  <c r="G11" i="6" s="1"/>
  <c r="K31" i="4"/>
  <c r="H11" i="6" s="1"/>
  <c r="L31" i="4"/>
  <c r="E31" i="4"/>
  <c r="E29" i="4"/>
  <c r="E30" i="4" s="1"/>
  <c r="D29" i="4"/>
  <c r="J49" i="5" l="1" a="1"/>
  <c r="J49" i="5" s="1"/>
  <c r="K168" i="5"/>
  <c r="K137" i="5"/>
  <c r="L168" i="5"/>
  <c r="J168" i="5"/>
  <c r="I168" i="5"/>
  <c r="J37" i="4"/>
  <c r="H37" i="4" s="1"/>
  <c r="D137" i="5"/>
  <c r="D168" i="5"/>
  <c r="E168" i="5"/>
  <c r="L137" i="5"/>
  <c r="E137" i="5"/>
  <c r="I137" i="5"/>
  <c r="J137" i="5"/>
  <c r="H73" i="5"/>
  <c r="H35" i="5"/>
  <c r="H106" i="4"/>
  <c r="H58" i="4"/>
  <c r="H92" i="4"/>
  <c r="H97" i="4"/>
  <c r="H31" i="4"/>
  <c r="H50" i="5"/>
  <c r="H120" i="5"/>
  <c r="H188" i="5"/>
  <c r="H104" i="5"/>
  <c r="H193" i="5"/>
  <c r="H136" i="5"/>
  <c r="H162" i="5"/>
  <c r="E161" i="5"/>
  <c r="K80" i="5"/>
  <c r="J80" i="5"/>
  <c r="D111" i="5"/>
  <c r="L111" i="5"/>
  <c r="I80" i="5"/>
  <c r="L80" i="5"/>
  <c r="K111" i="5"/>
  <c r="J111" i="5"/>
  <c r="I111" i="5"/>
  <c r="E103" i="5"/>
  <c r="E111" i="5"/>
  <c r="D80" i="5"/>
  <c r="E78" i="5"/>
  <c r="E80" i="5"/>
  <c r="C41" i="6"/>
  <c r="D41" i="6" s="1"/>
  <c r="H28" i="5"/>
  <c r="L194" i="5"/>
  <c r="H23" i="5"/>
  <c r="H95" i="4"/>
  <c r="H36" i="4"/>
  <c r="E194" i="5"/>
  <c r="K194" i="5"/>
  <c r="J194" i="5"/>
  <c r="D194" i="5"/>
  <c r="I194" i="5"/>
  <c r="I51" i="5"/>
  <c r="L51" i="5"/>
  <c r="E23" i="5"/>
  <c r="E51" i="5"/>
  <c r="E187" i="5"/>
  <c r="K51" i="5"/>
  <c r="E121" i="5"/>
  <c r="E91" i="5"/>
  <c r="J51" i="5"/>
  <c r="H147" i="5"/>
  <c r="H122" i="5"/>
  <c r="H191" i="5"/>
  <c r="H24" i="5"/>
  <c r="H72" i="5"/>
  <c r="H109" i="5"/>
  <c r="H33" i="5"/>
  <c r="H110" i="5"/>
  <c r="H148" i="5"/>
  <c r="H79" i="5"/>
  <c r="H71" i="5"/>
  <c r="H108" i="5"/>
  <c r="H48" i="5"/>
  <c r="H90" i="5"/>
  <c r="H134" i="5"/>
  <c r="H160" i="5"/>
  <c r="H78" i="5"/>
  <c r="H135" i="5"/>
  <c r="H77" i="5"/>
  <c r="H146" i="5"/>
  <c r="H92" i="5"/>
  <c r="H29" i="5"/>
  <c r="H22" i="5"/>
  <c r="H6" i="6"/>
  <c r="D9" i="6"/>
  <c r="H186" i="5"/>
  <c r="H187" i="5"/>
  <c r="H102" i="5"/>
  <c r="H27" i="5"/>
  <c r="H104" i="4"/>
  <c r="H38" i="4"/>
  <c r="H90" i="4"/>
  <c r="G14" i="6" l="1"/>
  <c r="H168" i="5"/>
  <c r="H137" i="5"/>
  <c r="J105" i="4"/>
  <c r="G30" i="6" s="1"/>
  <c r="H49" i="5"/>
  <c r="G10" i="12"/>
  <c r="H30" i="11"/>
  <c r="E10" i="12" s="1"/>
  <c r="H30" i="8"/>
  <c r="E10" i="9" s="1"/>
  <c r="H194" i="5"/>
  <c r="H111" i="5"/>
  <c r="H80" i="5"/>
  <c r="I81" i="5"/>
  <c r="J138" i="5"/>
  <c r="L81" i="5"/>
  <c r="K195" i="5"/>
  <c r="D195" i="5"/>
  <c r="J195" i="5"/>
  <c r="I195" i="5"/>
  <c r="L195" i="5"/>
  <c r="E81" i="5"/>
  <c r="L138" i="5"/>
  <c r="I138" i="5"/>
  <c r="E195" i="5"/>
  <c r="H34" i="5"/>
  <c r="H161" i="5"/>
  <c r="E138" i="5"/>
  <c r="K138" i="5"/>
  <c r="K81" i="5"/>
  <c r="J81" i="5"/>
  <c r="H51" i="5"/>
  <c r="D46" i="6"/>
  <c r="D45" i="6"/>
  <c r="C54" i="6"/>
  <c r="I30" i="6"/>
  <c r="D29" i="6"/>
  <c r="D30" i="6"/>
  <c r="D31" i="6"/>
  <c r="E26" i="6"/>
  <c r="D25" i="6"/>
  <c r="D26" i="6"/>
  <c r="D27" i="6"/>
  <c r="D21" i="6"/>
  <c r="D22" i="6"/>
  <c r="D23" i="6"/>
  <c r="F18" i="6"/>
  <c r="D17" i="6"/>
  <c r="D18" i="6"/>
  <c r="D19" i="6"/>
  <c r="F14" i="6"/>
  <c r="D13" i="6"/>
  <c r="D14" i="6"/>
  <c r="D15" i="6"/>
  <c r="F10" i="6"/>
  <c r="D10" i="6"/>
  <c r="D11" i="6"/>
  <c r="F31" i="6"/>
  <c r="I31" i="6"/>
  <c r="E31" i="6"/>
  <c r="C31" i="6"/>
  <c r="I26" i="6"/>
  <c r="F27" i="6"/>
  <c r="I27" i="6"/>
  <c r="E27" i="6"/>
  <c r="I22" i="6"/>
  <c r="F23" i="6"/>
  <c r="I23" i="6"/>
  <c r="C23" i="6"/>
  <c r="I18" i="6"/>
  <c r="F19" i="6"/>
  <c r="I19" i="6"/>
  <c r="E19" i="6"/>
  <c r="F15" i="6"/>
  <c r="I15" i="6"/>
  <c r="E15" i="6"/>
  <c r="C19" i="6"/>
  <c r="I14" i="6"/>
  <c r="C14" i="6"/>
  <c r="C13" i="6"/>
  <c r="C39" i="6" s="1"/>
  <c r="D39" i="6" s="1"/>
  <c r="F13" i="6"/>
  <c r="G13" i="6"/>
  <c r="I13" i="6"/>
  <c r="I10" i="6"/>
  <c r="F11" i="6"/>
  <c r="I11" i="6"/>
  <c r="H195" i="5" l="1"/>
  <c r="H138" i="5"/>
  <c r="H81" i="5"/>
  <c r="H56" i="4"/>
  <c r="D6" i="6"/>
  <c r="C40" i="6" s="1"/>
  <c r="D40" i="6" s="1"/>
  <c r="C27" i="6"/>
  <c r="H57" i="4" l="1"/>
  <c r="E18" i="6" s="1"/>
  <c r="C21" i="6"/>
  <c r="C30" i="6"/>
  <c r="I29" i="6"/>
  <c r="G29" i="6"/>
  <c r="F29" i="6"/>
  <c r="C29" i="6"/>
  <c r="C26" i="6"/>
  <c r="I25" i="6"/>
  <c r="G25" i="6"/>
  <c r="F25" i="6"/>
  <c r="C25" i="6"/>
  <c r="C43" i="6" s="1"/>
  <c r="D43" i="6" s="1"/>
  <c r="C22" i="6"/>
  <c r="I21" i="6"/>
  <c r="G21" i="6"/>
  <c r="F21" i="6"/>
  <c r="C18" i="6"/>
  <c r="I17" i="6"/>
  <c r="G17" i="6"/>
  <c r="F17" i="6"/>
  <c r="C15" i="6"/>
  <c r="C11" i="6"/>
  <c r="C10" i="6"/>
  <c r="I9" i="6"/>
  <c r="G9" i="6"/>
  <c r="F9" i="6"/>
  <c r="C9" i="6"/>
  <c r="H29" i="4" l="1"/>
  <c r="E9" i="6" s="1"/>
  <c r="E23" i="6"/>
  <c r="E11" i="6"/>
  <c r="C17" i="6"/>
  <c r="C6" i="6" s="1"/>
  <c r="C42" i="6"/>
  <c r="D42" i="6" s="1"/>
  <c r="F6" i="6"/>
  <c r="G6" i="6"/>
  <c r="I6" i="6"/>
  <c r="E13" i="6"/>
  <c r="D138" i="5"/>
  <c r="D51" i="5"/>
  <c r="D81" i="5" s="1"/>
  <c r="E25" i="6"/>
  <c r="E29" i="6"/>
  <c r="E17" i="6"/>
  <c r="E21" i="6"/>
  <c r="D38" i="6" l="1"/>
  <c r="E14" i="6"/>
  <c r="H30" i="4"/>
  <c r="E10" i="6" s="1"/>
  <c r="H91" i="4"/>
  <c r="E22" i="6" s="1"/>
  <c r="H105" i="4"/>
  <c r="E30" i="6" s="1"/>
  <c r="E6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<sst xmlns="http://schemas.openxmlformats.org/spreadsheetml/2006/main" count="2901" uniqueCount="222">
  <si>
    <t>PLAN STUDIÓW</t>
  </si>
  <si>
    <t>Rok studiów: 1, semestr: 1</t>
  </si>
  <si>
    <t>ogółem zajęcia dydaktyczne</t>
  </si>
  <si>
    <t>wykład</t>
  </si>
  <si>
    <t>ćwiczenia</t>
  </si>
  <si>
    <t>Ergonomia</t>
  </si>
  <si>
    <t>Etykieta</t>
  </si>
  <si>
    <t>Rok studiów: 1, semestr: 2</t>
  </si>
  <si>
    <t>Język obcy 1</t>
  </si>
  <si>
    <t>Przedmiot do wyboru 1</t>
  </si>
  <si>
    <t>Rok studiów: 2, semestr: 3</t>
  </si>
  <si>
    <t>Język obcy 2</t>
  </si>
  <si>
    <t>Przedmiot do wyboru 2</t>
  </si>
  <si>
    <t>Rok studiów: 2, semestr: 4</t>
  </si>
  <si>
    <t>Język obcy 3</t>
  </si>
  <si>
    <t>Wychowanie fizyczne 2</t>
  </si>
  <si>
    <t>Bazy danych</t>
  </si>
  <si>
    <t>Rok studiów: 3, semestr: 5</t>
  </si>
  <si>
    <t>Język obcy 4</t>
  </si>
  <si>
    <t>Rok studiów: 3, semestr: 6</t>
  </si>
  <si>
    <t>Praktyka zawodowa</t>
  </si>
  <si>
    <t>Wychowanie fizyczne 1</t>
  </si>
  <si>
    <t>Fizyka</t>
  </si>
  <si>
    <t>Przedmiot do wyboru 3</t>
  </si>
  <si>
    <t>Lp.</t>
  </si>
  <si>
    <t>Nazwa przedmiotu/grupy zajęć</t>
  </si>
  <si>
    <t>Semestr</t>
  </si>
  <si>
    <t>Liczba punktów ECTS</t>
  </si>
  <si>
    <t>Punkty ECTS za zajęcia praktyczne</t>
  </si>
  <si>
    <t>Forma zaliczenia</t>
  </si>
  <si>
    <t>Status przedmiotu: obligatoryjny lub fakultatywny</t>
  </si>
  <si>
    <t>Liczba godzin realizowanych z bezpośrednim udziałem nauczyciela akademickiego lub innej osoby prowadzącej zajęcia</t>
  </si>
  <si>
    <t>Grupa treści</t>
  </si>
  <si>
    <t>I - WYMAGANIA OGÓLNE</t>
  </si>
  <si>
    <t>f</t>
  </si>
  <si>
    <t>o</t>
  </si>
  <si>
    <t>Liczba punktów ECTS/godz. dyd. (ogółem)</t>
  </si>
  <si>
    <t>x</t>
  </si>
  <si>
    <t>Liczba punktów ECTS/godz. dyd. (zajęcia praktyczne)</t>
  </si>
  <si>
    <t>Liczba punktów ECTS/godz. dyd. (przedmioty fakultatywne)</t>
  </si>
  <si>
    <t>II - PODSTAWOWYCH</t>
  </si>
  <si>
    <t>III - KIERUNKOWYCH</t>
  </si>
  <si>
    <t>IV - ZWIĄZANYCH Z ZAKRESEM KSZTAŁCENIA</t>
  </si>
  <si>
    <t>V - PRAKTYKA</t>
  </si>
  <si>
    <t>VI - INNE</t>
  </si>
  <si>
    <t>Tabela podsumowująca plan</t>
  </si>
  <si>
    <t>Liczba punktów ECTS/godz. dyd. w planie studiów</t>
  </si>
  <si>
    <t>Punkty ECTS sumaryczne wskaźniki ilościowe, w tym zajęcia:</t>
  </si>
  <si>
    <t>Punkty ECTS</t>
  </si>
  <si>
    <t>Liczba</t>
  </si>
  <si>
    <t>%</t>
  </si>
  <si>
    <t>Ogółem - plan studiów</t>
  </si>
  <si>
    <t>wymagające bezpośredniego udziału nauczyciela akademickiego lub innych osób prowadzących zajęcia</t>
  </si>
  <si>
    <t>z zakresu nauk podstawowych</t>
  </si>
  <si>
    <t>o charakterze praktycznym (laboratoryjne, projektowe, warsztatowe)</t>
  </si>
  <si>
    <t>ogólnouczelniane lub realizowane na innym kierunku</t>
  </si>
  <si>
    <t>zajęcia do wyboru - co najmniej 30% punktów ECTS</t>
  </si>
  <si>
    <t>wymiar praktyk</t>
  </si>
  <si>
    <t>zajęcia z wychowania fizycznego</t>
  </si>
  <si>
    <t>zajęcia z języka obcego</t>
  </si>
  <si>
    <t>przedmioty z dziedziny nauk humanistycznych lub nauk społecznych</t>
  </si>
  <si>
    <t>zajęcia kształtujące umiejętności praktyczne (dotyczy profilu praktycznego)</t>
  </si>
  <si>
    <t>-</t>
  </si>
  <si>
    <t>zajęcia związane z prowadzoną w uczelni działalnością naukową w dyscyplinie/ach, do których przyporządkowano kierunek studiów (dotyczy profilu ogólnoakademickiego)</t>
  </si>
  <si>
    <t>Procentowy udział pkt ECTS dla każdej z dyscyplin naukowych w łącznej liczbie punktów ECTS</t>
  </si>
  <si>
    <t>Ogółem:</t>
  </si>
  <si>
    <t>inne</t>
  </si>
  <si>
    <t>Przedmiot z zakresu nauk humanistycznych lub z zakresu nauk społecznych 1</t>
  </si>
  <si>
    <t>Przedmiot z zakresu nauk humanistycznych lub z zakresu nauk społecznych 2</t>
  </si>
  <si>
    <t>zal. z oc.</t>
  </si>
  <si>
    <t>egz.</t>
  </si>
  <si>
    <t>zal.</t>
  </si>
  <si>
    <t>Lista przedmiotów do wyboru</t>
  </si>
  <si>
    <t>Język obcy 1, 2, 3, 4</t>
  </si>
  <si>
    <t>Język angielski</t>
  </si>
  <si>
    <t>Język niemiecki</t>
  </si>
  <si>
    <t>Język rosyjski</t>
  </si>
  <si>
    <t>Język hiszpański</t>
  </si>
  <si>
    <t>Przedmiot z zakresu nauk humanistycznych lub z zakresu nauk społecznych 1, 2</t>
  </si>
  <si>
    <t>Filozofia</t>
  </si>
  <si>
    <t>Praktyczna filozofia przyrody</t>
  </si>
  <si>
    <t>Projekt zespołowy</t>
  </si>
  <si>
    <t>Liczba punktów ECTS/godz. dyd. w semestrze 1</t>
  </si>
  <si>
    <t>Liczba punktów ECTS/godz. dyd. w semestrze 2</t>
  </si>
  <si>
    <t>Liczba punktów ECTS/godz. dyd. na I roku studiów</t>
  </si>
  <si>
    <t>Liczba punktów ECTS/godz. dyd. w semestrze 3</t>
  </si>
  <si>
    <t>Liczba punktów ECTS/godz. dyd. w semestrze 4</t>
  </si>
  <si>
    <t>Liczba punktów ECTS/godz. dyd. na II roku studiów</t>
  </si>
  <si>
    <t>Liczba punktów ECTS/godz. dyd. w semestrze 5</t>
  </si>
  <si>
    <t>Liczba punktów ECTS/godz. dyd. w semestrze 6</t>
  </si>
  <si>
    <t>Liczba punktów ECTS/godz. dyd. na III roku studiów</t>
  </si>
  <si>
    <t>Praktyka</t>
  </si>
  <si>
    <t>Repetytorium matematyki elementarnej</t>
  </si>
  <si>
    <t>Wstęp do programowania</t>
  </si>
  <si>
    <t>Algebra liniowa z geometrią analityczną</t>
  </si>
  <si>
    <t>Podstawy logiki i teorii mnogości</t>
  </si>
  <si>
    <t>Programy użytkowe</t>
  </si>
  <si>
    <t>CAD komputerowe wspomaganie projektowania</t>
  </si>
  <si>
    <t>Analiza i wizualizacja danych</t>
  </si>
  <si>
    <t>Pracownia programowania</t>
  </si>
  <si>
    <t>Analiza matematyczna dla informatyków 1</t>
  </si>
  <si>
    <t>Matematyka dyskretna dla informatyków</t>
  </si>
  <si>
    <t>Algorytmy i struktury danych</t>
  </si>
  <si>
    <t>Programowanie obiektowe</t>
  </si>
  <si>
    <t>Wprowadzenie do cyberbezpieczeństwa</t>
  </si>
  <si>
    <t>Analiza matematyczna dla informatyków 2</t>
  </si>
  <si>
    <t>Metody probabilistyczne i statystyka</t>
  </si>
  <si>
    <t>Podstawy elektroniki i elektrotechniki</t>
  </si>
  <si>
    <t>Projektowanie systemów informatycznych</t>
  </si>
  <si>
    <t>Architektura i organizacja komputerów</t>
  </si>
  <si>
    <t>Programowanie deklaratywne - paradygmaty programowania</t>
  </si>
  <si>
    <t>Sieci komputerowe</t>
  </si>
  <si>
    <t>Systemy operacyjne</t>
  </si>
  <si>
    <t>Technika cyfrowa</t>
  </si>
  <si>
    <t>Informacja patentowa</t>
  </si>
  <si>
    <t>Miernictwo elektroniczne</t>
  </si>
  <si>
    <t>Internet rzeczy</t>
  </si>
  <si>
    <t>Elementy robotyki inteligentnej</t>
  </si>
  <si>
    <t>Inżynieria oprogramowania</t>
  </si>
  <si>
    <t>Programowanie aplikacji WWW</t>
  </si>
  <si>
    <t>Administrowanie sieciami komputerowymi</t>
  </si>
  <si>
    <t>Podstawy kryptologii</t>
  </si>
  <si>
    <t>Wprowadzenie do grafiki maszynowej</t>
  </si>
  <si>
    <t>Problemy społeczne i zawodowe informatyki</t>
  </si>
  <si>
    <t>Informatyka praktyczna</t>
  </si>
  <si>
    <t>Pracownia dyplomowa 1</t>
  </si>
  <si>
    <t>Systemy wbudowane</t>
  </si>
  <si>
    <t>Metody inżynierii wiedzy</t>
  </si>
  <si>
    <t>Przedmiot do wyboru 4</t>
  </si>
  <si>
    <t>Information theory</t>
  </si>
  <si>
    <t>Modelowanie szeregów czasowych</t>
  </si>
  <si>
    <t>Rok studiów: 4, semestr: 7</t>
  </si>
  <si>
    <t>Liczba punktów ECTS/godz. dyd. na IV roku studiów</t>
  </si>
  <si>
    <t>Liczba punktów ECTS/godz. dyd. w semestrze 7</t>
  </si>
  <si>
    <t>Praca dyplomowa</t>
  </si>
  <si>
    <t>Pracownia dyplomowa 2</t>
  </si>
  <si>
    <t>Projektowanie gier video</t>
  </si>
  <si>
    <t>Testowanie oprogramowania</t>
  </si>
  <si>
    <t>Zarządzanie projektem informatycznym</t>
  </si>
  <si>
    <t>Diagnozowanie i serwisowanie urządzeń i systemów komputerowych</t>
  </si>
  <si>
    <t>18a</t>
  </si>
  <si>
    <t>18b</t>
  </si>
  <si>
    <t>19a</t>
  </si>
  <si>
    <t>19b</t>
  </si>
  <si>
    <t>20a</t>
  </si>
  <si>
    <t>20b</t>
  </si>
  <si>
    <t>zajęcia z wykorzystaniem metod i technik kształcenia na odległość</t>
  </si>
  <si>
    <t>Informatyka</t>
  </si>
  <si>
    <t>Elementy algebry i geometrii analitycznej</t>
  </si>
  <si>
    <t>Elementy matematyki dyskretnej</t>
  </si>
  <si>
    <t>Rachunek różniczkowy i całkowy 1</t>
  </si>
  <si>
    <t>Rachunek różniczkowy i całkowy 2</t>
  </si>
  <si>
    <t>Rachunek prawdopodobieństwa i statystyka</t>
  </si>
  <si>
    <t>Badania operacyjne</t>
  </si>
  <si>
    <t>Elementy metod numerycznych</t>
  </si>
  <si>
    <t>Sztuczna inteligencja</t>
  </si>
  <si>
    <t>Analiza procesów masowych</t>
  </si>
  <si>
    <t>Game theory</t>
  </si>
  <si>
    <t>Metody algebry liniowej w informatyce</t>
  </si>
  <si>
    <t>Wstęp do logiki, teorii zbiorów i przestrzeni metrycznych</t>
  </si>
  <si>
    <t>Warsztat informatyka</t>
  </si>
  <si>
    <t>Metody analizy matematycznej w informatyce 1</t>
  </si>
  <si>
    <t>Kombinatoryka i teoria grafów</t>
  </si>
  <si>
    <t>Metody analizy matematycznej w informatyce 2</t>
  </si>
  <si>
    <t>Rachunek prawdopodobieństwa</t>
  </si>
  <si>
    <t>Architektura komputerów i sieci komputerowych</t>
  </si>
  <si>
    <t>Matematyka w uczeniu maszynowym</t>
  </si>
  <si>
    <t>Statystyka matematyczna</t>
  </si>
  <si>
    <t>Wprowadzenie do metod Monte Carlo</t>
  </si>
  <si>
    <t>Metody optymalizacji</t>
  </si>
  <si>
    <t>Algorytmy ewolucyjne</t>
  </si>
  <si>
    <t>Bayesowskie metody wnioskowania</t>
  </si>
  <si>
    <t>Sieci neuronowe</t>
  </si>
  <si>
    <t>Uczenie maszynowe</t>
  </si>
  <si>
    <t>Inteligentne boty</t>
  </si>
  <si>
    <t>Randomized algorithms</t>
  </si>
  <si>
    <t>Wprowadzenie do NLP</t>
  </si>
  <si>
    <t>Analiza i przetwarzanie sygnałów</t>
  </si>
  <si>
    <t>Uczenie maszynowe głębokie</t>
  </si>
  <si>
    <t>Cyberbezpieczeństwo w praktyce</t>
  </si>
  <si>
    <t>16a</t>
  </si>
  <si>
    <t>16b</t>
  </si>
  <si>
    <t>dziedzina nauk inżynieryjno-technicznych / dyscyplina informatyka techniczna i telekomunikacja</t>
  </si>
  <si>
    <r>
      <t xml:space="preserve">Obowiązuje od cyklu: </t>
    </r>
    <r>
      <rPr>
        <sz val="11"/>
        <rFont val="Calibri"/>
        <family val="2"/>
        <charset val="238"/>
        <scheme val="minor"/>
      </rPr>
      <t>2024 Z</t>
    </r>
  </si>
  <si>
    <r>
      <t xml:space="preserve">Poziom studiów: </t>
    </r>
    <r>
      <rPr>
        <sz val="11"/>
        <rFont val="Calibri"/>
        <family val="2"/>
        <charset val="238"/>
        <scheme val="minor"/>
      </rPr>
      <t>studia pierwszego stopnia - inżynierskie</t>
    </r>
  </si>
  <si>
    <r>
      <t xml:space="preserve">Profil kształcenia: </t>
    </r>
    <r>
      <rPr>
        <sz val="11"/>
        <rFont val="Calibri"/>
        <family val="2"/>
        <charset val="238"/>
        <scheme val="minor"/>
      </rPr>
      <t>ogólnoakademicki</t>
    </r>
  </si>
  <si>
    <r>
      <t xml:space="preserve">Forma studiów: </t>
    </r>
    <r>
      <rPr>
        <sz val="11"/>
        <rFont val="Calibri"/>
        <family val="2"/>
        <charset val="238"/>
        <scheme val="minor"/>
      </rPr>
      <t>stacjonarne</t>
    </r>
  </si>
  <si>
    <r>
      <t xml:space="preserve">Liczba semestrów: </t>
    </r>
    <r>
      <rPr>
        <sz val="11"/>
        <rFont val="Calibri"/>
        <family val="2"/>
        <charset val="238"/>
        <scheme val="minor"/>
      </rPr>
      <t>7</t>
    </r>
  </si>
  <si>
    <r>
      <t xml:space="preserve">Dziedzina/y nauki/dyscyplina/y naukowa/e lub artystyczna/e: </t>
    </r>
    <r>
      <rPr>
        <sz val="11"/>
        <rFont val="Calibri"/>
        <family val="2"/>
        <charset val="238"/>
        <scheme val="minor"/>
      </rPr>
      <t>dziedzina nauk ścisłych i przyrodniczych / dyscyplina naukowa informatyka;</t>
    </r>
  </si>
  <si>
    <t>KIERUNKU INFORMATYKA</t>
  </si>
  <si>
    <t>W ZAKRESIE: INŻYNIERIA SYSTEMÓW INFORMATYCZNYCH</t>
  </si>
  <si>
    <t>W ZAKRESIE: DATA SCIENCE I ARTIFICIAL INTELLIGENCE W PRAKTYCE</t>
  </si>
  <si>
    <t>W ZAKRESIE: INFORMATYKA OGÓLNA</t>
  </si>
  <si>
    <t>Etyka i kultura języka</t>
  </si>
  <si>
    <t>Etyczne podstawy profesjonalizmu</t>
  </si>
  <si>
    <t>I</t>
  </si>
  <si>
    <t>II</t>
  </si>
  <si>
    <t>III</t>
  </si>
  <si>
    <t>IV</t>
  </si>
  <si>
    <t>V</t>
  </si>
  <si>
    <t>VI</t>
  </si>
  <si>
    <t>Etyka</t>
  </si>
  <si>
    <t>Komunikacja wizualna i werbalna</t>
  </si>
  <si>
    <t xml:space="preserve">Zagadnienia poprawności językowej </t>
  </si>
  <si>
    <t>Computer science in medicine and industry</t>
  </si>
  <si>
    <t>Selected applications of computer science</t>
  </si>
  <si>
    <t>Wybrane zastosowania informatyki</t>
  </si>
  <si>
    <t>22a</t>
  </si>
  <si>
    <t>22b</t>
  </si>
  <si>
    <t>21a</t>
  </si>
  <si>
    <t>21b</t>
  </si>
  <si>
    <t>10a</t>
  </si>
  <si>
    <t>10b</t>
  </si>
  <si>
    <t>15a</t>
  </si>
  <si>
    <t>15b</t>
  </si>
  <si>
    <t>15c</t>
  </si>
  <si>
    <t>Programowanie serwisów internetowych</t>
  </si>
  <si>
    <t>Metody wstępnego przetwarzania danych</t>
  </si>
  <si>
    <t>Informatyka techniczna i telekomunikacja</t>
  </si>
  <si>
    <t>Ochrona własności intelektualnej</t>
  </si>
  <si>
    <t>Szkolenie w zakresie bezpieczeństwa i higieny pracy</t>
  </si>
  <si>
    <t>Automaty i języki formalne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</si>
</sst>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2" fontId="0" fillId="0" borderId="1" xfId="0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left"/>
    </xf>
    <xf numFmtId="0" fontId="2" fillId="0" borderId="9" xfId="1" applyFont="1" applyBorder="1" applyAlignment="1">
      <alignment vertical="center" wrapText="1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Normalny" xfId="0" builtinId="0"/>
    <cellStyle name="Normalny 2" xfId="1" xr:uid="{C404FC85-602D-433D-B446-87A5ED03B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75EC-4359-4BB8-9BB5-463C01CA9738}">
  <dimension ref="A1:N243"/>
  <sheetViews>
    <sheetView tabSelected="1" zoomScaleNormal="100" workbookViewId="0">
      <selection activeCell="D10" sqref="D10"/>
    </sheetView>
  </sheetViews>
  <sheetFormatPr defaultRowHeight="14.4" x14ac:dyDescent="0.3"/>
  <cols>
    <col min="1" max="1" width="5.77734375" style="22" customWidth="1"/>
    <col min="2" max="2" width="40.77734375" style="22" customWidth="1"/>
    <col min="3" max="13" width="7.77734375" style="22" customWidth="1"/>
    <col min="14" max="16384" width="8.88671875" style="22"/>
  </cols>
  <sheetData>
    <row r="1" spans="1:13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21"/>
    </row>
    <row r="2" spans="1:13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21"/>
    </row>
    <row r="3" spans="1:13" x14ac:dyDescent="0.3">
      <c r="E3" s="23"/>
      <c r="J3" s="23"/>
      <c r="K3" s="23"/>
    </row>
    <row r="4" spans="1:13" x14ac:dyDescent="0.3">
      <c r="E4" s="23"/>
      <c r="J4" s="23"/>
      <c r="K4" s="23"/>
    </row>
    <row r="5" spans="1:13" x14ac:dyDescent="0.3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24"/>
    </row>
    <row r="6" spans="1:13" x14ac:dyDescent="0.3">
      <c r="A6" s="65" t="s">
        <v>189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24"/>
    </row>
    <row r="7" spans="1:13" x14ac:dyDescent="0.3">
      <c r="A7" s="65" t="s">
        <v>190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24"/>
    </row>
    <row r="8" spans="1:13" x14ac:dyDescent="0.3">
      <c r="E8" s="23"/>
      <c r="J8" s="23"/>
      <c r="K8" s="23"/>
    </row>
    <row r="9" spans="1:13" x14ac:dyDescent="0.3">
      <c r="A9" s="26" t="s">
        <v>183</v>
      </c>
      <c r="E9" s="23"/>
      <c r="J9" s="23"/>
      <c r="K9" s="23"/>
    </row>
    <row r="10" spans="1:13" x14ac:dyDescent="0.3">
      <c r="A10" s="26" t="s">
        <v>184</v>
      </c>
      <c r="E10" s="23"/>
      <c r="J10" s="23"/>
      <c r="K10" s="23"/>
    </row>
    <row r="11" spans="1:13" x14ac:dyDescent="0.3">
      <c r="A11" s="26" t="s">
        <v>185</v>
      </c>
      <c r="E11" s="23"/>
      <c r="J11" s="23"/>
      <c r="K11" s="23"/>
    </row>
    <row r="12" spans="1:13" x14ac:dyDescent="0.3">
      <c r="A12" s="26" t="s">
        <v>186</v>
      </c>
      <c r="E12" s="23"/>
      <c r="J12" s="23"/>
      <c r="K12" s="23"/>
    </row>
    <row r="13" spans="1:13" x14ac:dyDescent="0.3">
      <c r="A13" s="26" t="s">
        <v>187</v>
      </c>
      <c r="E13" s="23"/>
      <c r="J13" s="23"/>
      <c r="K13" s="23"/>
    </row>
    <row r="14" spans="1:13" x14ac:dyDescent="0.3">
      <c r="A14" s="26" t="s">
        <v>188</v>
      </c>
      <c r="E14" s="23"/>
      <c r="J14" s="23"/>
      <c r="K14" s="23"/>
    </row>
    <row r="15" spans="1:13" x14ac:dyDescent="0.3">
      <c r="C15" s="22" t="s">
        <v>182</v>
      </c>
    </row>
    <row r="16" spans="1:13" x14ac:dyDescent="0.3">
      <c r="A16" s="26" t="s">
        <v>1</v>
      </c>
    </row>
    <row r="17" spans="1:13" ht="72" customHeight="1" x14ac:dyDescent="0.3">
      <c r="A17" s="66" t="s">
        <v>24</v>
      </c>
      <c r="B17" s="66" t="s">
        <v>25</v>
      </c>
      <c r="C17" s="63" t="s">
        <v>26</v>
      </c>
      <c r="D17" s="63" t="s">
        <v>27</v>
      </c>
      <c r="E17" s="62" t="s">
        <v>28</v>
      </c>
      <c r="F17" s="63" t="s">
        <v>29</v>
      </c>
      <c r="G17" s="62" t="s">
        <v>30</v>
      </c>
      <c r="H17" s="67" t="s">
        <v>31</v>
      </c>
      <c r="I17" s="67"/>
      <c r="J17" s="67"/>
      <c r="K17" s="67"/>
      <c r="L17" s="63" t="s">
        <v>91</v>
      </c>
      <c r="M17" s="63" t="s">
        <v>134</v>
      </c>
    </row>
    <row r="18" spans="1:13" ht="72" customHeight="1" x14ac:dyDescent="0.3">
      <c r="A18" s="66"/>
      <c r="B18" s="66"/>
      <c r="C18" s="63"/>
      <c r="D18" s="63"/>
      <c r="E18" s="62"/>
      <c r="F18" s="63"/>
      <c r="G18" s="62"/>
      <c r="H18" s="53" t="s">
        <v>2</v>
      </c>
      <c r="I18" s="27" t="s">
        <v>3</v>
      </c>
      <c r="J18" s="27" t="s">
        <v>4</v>
      </c>
      <c r="K18" s="27" t="s">
        <v>66</v>
      </c>
      <c r="L18" s="63"/>
      <c r="M18" s="63"/>
    </row>
    <row r="19" spans="1:13" x14ac:dyDescent="0.3">
      <c r="A19" s="76" t="s">
        <v>32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3">
      <c r="A20" s="76" t="s">
        <v>33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3" ht="28.8" x14ac:dyDescent="0.3">
      <c r="A21" s="19">
        <v>1</v>
      </c>
      <c r="B21" s="37" t="s">
        <v>67</v>
      </c>
      <c r="C21" s="11">
        <v>1</v>
      </c>
      <c r="D21" s="11">
        <v>2</v>
      </c>
      <c r="E21" s="19">
        <v>0</v>
      </c>
      <c r="F21" s="11" t="s">
        <v>69</v>
      </c>
      <c r="G21" s="19" t="s">
        <v>34</v>
      </c>
      <c r="H21" s="19">
        <f t="shared" ref="H21" si="0">I21+J21</f>
        <v>30</v>
      </c>
      <c r="I21" s="11">
        <v>30</v>
      </c>
      <c r="J21" s="11">
        <v>0</v>
      </c>
      <c r="K21" s="11">
        <v>1</v>
      </c>
      <c r="L21" s="19">
        <v>0</v>
      </c>
      <c r="M21" s="19">
        <v>0</v>
      </c>
    </row>
    <row r="22" spans="1:13" x14ac:dyDescent="0.3">
      <c r="A22" s="58" t="s">
        <v>36</v>
      </c>
      <c r="B22" s="58"/>
      <c r="C22" s="58"/>
      <c r="D22" s="28">
        <f>SUM(D21:D21)</f>
        <v>2</v>
      </c>
      <c r="E22" s="28">
        <f>SUM(E21:E21)</f>
        <v>0</v>
      </c>
      <c r="F22" s="28" t="s">
        <v>37</v>
      </c>
      <c r="G22" s="28" t="s">
        <v>37</v>
      </c>
      <c r="H22" s="28">
        <f>SUM(I22:J22)</f>
        <v>30</v>
      </c>
      <c r="I22" s="28">
        <f>SUM(I21:I21)</f>
        <v>30</v>
      </c>
      <c r="J22" s="28">
        <f>SUM(J21:J21)</f>
        <v>0</v>
      </c>
      <c r="K22" s="28">
        <f>SUM(K21:K21)</f>
        <v>1</v>
      </c>
      <c r="L22" s="28">
        <f>SUM(L21:L21)</f>
        <v>0</v>
      </c>
      <c r="M22" s="28">
        <f>SUM(M21:M21)</f>
        <v>0</v>
      </c>
    </row>
    <row r="23" spans="1:13" x14ac:dyDescent="0.3">
      <c r="A23" s="59" t="s">
        <v>38</v>
      </c>
      <c r="B23" s="59"/>
      <c r="C23" s="59"/>
      <c r="D23" s="19" t="s">
        <v>37</v>
      </c>
      <c r="E23" s="19">
        <f>E22</f>
        <v>0</v>
      </c>
      <c r="F23" s="19" t="s">
        <v>37</v>
      </c>
      <c r="G23" s="19" t="s">
        <v>37</v>
      </c>
      <c r="H23" s="29">
        <f t="shared" ref="H23:H24" si="1">SUM(I23:J23)</f>
        <v>0</v>
      </c>
      <c r="I23" s="19">
        <v>0</v>
      </c>
      <c r="J23" s="29">
        <f>SUMPRODUCT(ROUND(IF(IF(J21&gt;0,E21/(J21/H21*D21),0)*J21&gt;J21,J21,IF(J21&gt;0,E21/(J21/H21*D21),0)*J21),0))</f>
        <v>0</v>
      </c>
      <c r="K23" s="29">
        <f>SUMPRODUCT(ROUND(IF(K21&gt;0,E21/D21,0)*K21,0))</f>
        <v>0</v>
      </c>
      <c r="L23" s="19">
        <f>SUMIF($E21:$E21,"&gt;0",L21:L21)</f>
        <v>0</v>
      </c>
      <c r="M23" s="19">
        <f>SUMIF($E21:$E21,"&gt;0",M21:M21)</f>
        <v>0</v>
      </c>
    </row>
    <row r="24" spans="1:13" x14ac:dyDescent="0.3">
      <c r="A24" s="59" t="s">
        <v>39</v>
      </c>
      <c r="B24" s="59"/>
      <c r="C24" s="59"/>
      <c r="D24" s="19">
        <f>SUMIF(G21:G21,"f",D21:D21)</f>
        <v>2</v>
      </c>
      <c r="E24" s="19">
        <f>SUMIF(G21:G21,"f",E21:E21)</f>
        <v>0</v>
      </c>
      <c r="F24" s="19" t="s">
        <v>37</v>
      </c>
      <c r="G24" s="19" t="s">
        <v>37</v>
      </c>
      <c r="H24" s="19">
        <f t="shared" si="1"/>
        <v>30</v>
      </c>
      <c r="I24" s="19">
        <f>SUMIF($G21:$G21,"f",I21:I21)</f>
        <v>30</v>
      </c>
      <c r="J24" s="19">
        <f>SUMIF($G21:$G21,"f",J21:J21)</f>
        <v>0</v>
      </c>
      <c r="K24" s="19">
        <f>SUMIF($G21:$G21,"f",K21:K21)</f>
        <v>1</v>
      </c>
      <c r="L24" s="19">
        <f>SUMIF($G21:$G21,"f",L21:L21)</f>
        <v>0</v>
      </c>
      <c r="M24" s="19">
        <f>SUMIF($G21:$G21,"f",M21:M21)</f>
        <v>0</v>
      </c>
    </row>
    <row r="25" spans="1:13" x14ac:dyDescent="0.3">
      <c r="A25" s="60" t="s">
        <v>40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26"/>
    </row>
    <row r="26" spans="1:13" x14ac:dyDescent="0.3">
      <c r="A26" s="19">
        <v>1</v>
      </c>
      <c r="B26" s="37" t="s">
        <v>92</v>
      </c>
      <c r="C26" s="19">
        <v>1</v>
      </c>
      <c r="D26" s="19">
        <v>2</v>
      </c>
      <c r="E26" s="19">
        <v>0</v>
      </c>
      <c r="F26" s="11" t="s">
        <v>69</v>
      </c>
      <c r="G26" s="19" t="s">
        <v>35</v>
      </c>
      <c r="H26" s="19">
        <f>I26+J26</f>
        <v>30</v>
      </c>
      <c r="I26" s="19">
        <v>0</v>
      </c>
      <c r="J26" s="19">
        <v>30</v>
      </c>
      <c r="K26" s="19">
        <v>2</v>
      </c>
      <c r="L26" s="19">
        <v>0</v>
      </c>
      <c r="M26" s="19">
        <v>0</v>
      </c>
    </row>
    <row r="27" spans="1:13" x14ac:dyDescent="0.3">
      <c r="A27" s="58" t="s">
        <v>36</v>
      </c>
      <c r="B27" s="58"/>
      <c r="C27" s="58"/>
      <c r="D27" s="28">
        <f>SUM(D26:D26)</f>
        <v>2</v>
      </c>
      <c r="E27" s="28">
        <f>SUM(E26:E26)</f>
        <v>0</v>
      </c>
      <c r="F27" s="28" t="s">
        <v>37</v>
      </c>
      <c r="G27" s="28" t="s">
        <v>37</v>
      </c>
      <c r="H27" s="28">
        <f>SUM(I27:J27)</f>
        <v>30</v>
      </c>
      <c r="I27" s="28">
        <f>SUM(I26:I26)</f>
        <v>0</v>
      </c>
      <c r="J27" s="28">
        <f>SUM(J26:J26)</f>
        <v>30</v>
      </c>
      <c r="K27" s="28">
        <f>SUM(K26:K26)</f>
        <v>2</v>
      </c>
      <c r="L27" s="28">
        <f>SUM(L26:L26)</f>
        <v>0</v>
      </c>
      <c r="M27" s="28">
        <f>SUM(M26:M26)</f>
        <v>0</v>
      </c>
    </row>
    <row r="28" spans="1:13" x14ac:dyDescent="0.3">
      <c r="A28" s="59" t="s">
        <v>38</v>
      </c>
      <c r="B28" s="59"/>
      <c r="C28" s="59"/>
      <c r="D28" s="19" t="s">
        <v>37</v>
      </c>
      <c r="E28" s="19">
        <f>E27</f>
        <v>0</v>
      </c>
      <c r="F28" s="19" t="s">
        <v>37</v>
      </c>
      <c r="G28" s="19" t="s">
        <v>37</v>
      </c>
      <c r="H28" s="29">
        <f t="shared" ref="H28:H29" si="2">SUM(I28:J28)</f>
        <v>0</v>
      </c>
      <c r="I28" s="19">
        <v>0</v>
      </c>
      <c r="J28" s="29">
        <f>SUMPRODUCT(ROUND(IF(IF(J26&gt;0,E26/(J26/H26*D26),0)*J26&gt;J26,J26,IF(J26&gt;0,E26/(J26/H26*D26),0)*J26),0))</f>
        <v>0</v>
      </c>
      <c r="K28" s="29">
        <f>SUMPRODUCT(ROUND(IF(K26&gt;0,E26/D26,0)*K26,0))</f>
        <v>0</v>
      </c>
      <c r="L28" s="19">
        <f>SUMIF($E26:$E26,"&gt;0",L26:L26)</f>
        <v>0</v>
      </c>
      <c r="M28" s="19">
        <f>SUMIF($E26:$E26,"&gt;0",M26:M26)</f>
        <v>0</v>
      </c>
    </row>
    <row r="29" spans="1:13" x14ac:dyDescent="0.3">
      <c r="A29" s="59" t="s">
        <v>39</v>
      </c>
      <c r="B29" s="59"/>
      <c r="C29" s="59"/>
      <c r="D29" s="19">
        <f>SUMIF(G26:G26,"f",D26:D26)</f>
        <v>0</v>
      </c>
      <c r="E29" s="19">
        <f>SUMIF(G26:G26,"f",E26:E26)</f>
        <v>0</v>
      </c>
      <c r="F29" s="19" t="s">
        <v>37</v>
      </c>
      <c r="G29" s="19" t="s">
        <v>37</v>
      </c>
      <c r="H29" s="19">
        <f t="shared" si="2"/>
        <v>0</v>
      </c>
      <c r="I29" s="19">
        <f>SUMIF($G26:$G26,"f",I26:I26)</f>
        <v>0</v>
      </c>
      <c r="J29" s="19">
        <f>SUMIF($G26:$G26,"f",J26:J26)</f>
        <v>0</v>
      </c>
      <c r="K29" s="19">
        <f>SUMIF($G26:$G26,"f",K26:K26)</f>
        <v>0</v>
      </c>
      <c r="L29" s="19">
        <f>SUMIF($G26:$G26,"f",L26:L26)</f>
        <v>0</v>
      </c>
      <c r="M29" s="19">
        <f>SUMIF($G26:$G26,"f",M26:M26)</f>
        <v>0</v>
      </c>
    </row>
    <row r="30" spans="1:13" x14ac:dyDescent="0.3">
      <c r="A30" s="60" t="s">
        <v>41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26"/>
    </row>
    <row r="31" spans="1:13" x14ac:dyDescent="0.3">
      <c r="A31" s="19">
        <v>1</v>
      </c>
      <c r="B31" s="46" t="s">
        <v>16</v>
      </c>
      <c r="C31" s="19">
        <v>1</v>
      </c>
      <c r="D31" s="19">
        <v>5.5</v>
      </c>
      <c r="E31" s="19">
        <v>3.3</v>
      </c>
      <c r="F31" s="19" t="s">
        <v>70</v>
      </c>
      <c r="G31" s="11" t="s">
        <v>35</v>
      </c>
      <c r="H31" s="11">
        <f>I31+J31</f>
        <v>75</v>
      </c>
      <c r="I31" s="11">
        <v>30</v>
      </c>
      <c r="J31" s="11">
        <v>45</v>
      </c>
      <c r="K31" s="11">
        <v>4</v>
      </c>
      <c r="L31" s="19">
        <v>0</v>
      </c>
      <c r="M31" s="19">
        <v>0</v>
      </c>
    </row>
    <row r="32" spans="1:13" x14ac:dyDescent="0.3">
      <c r="A32" s="19">
        <v>2</v>
      </c>
      <c r="B32" s="46" t="s">
        <v>93</v>
      </c>
      <c r="C32" s="19">
        <v>1</v>
      </c>
      <c r="D32" s="19">
        <v>5</v>
      </c>
      <c r="E32" s="19">
        <v>2.5</v>
      </c>
      <c r="F32" s="19" t="s">
        <v>70</v>
      </c>
      <c r="G32" s="11" t="s">
        <v>35</v>
      </c>
      <c r="H32" s="11">
        <f>I32+J32</f>
        <v>60</v>
      </c>
      <c r="I32" s="11">
        <v>30</v>
      </c>
      <c r="J32" s="11">
        <v>30</v>
      </c>
      <c r="K32" s="11">
        <v>4</v>
      </c>
      <c r="L32" s="19">
        <v>0</v>
      </c>
      <c r="M32" s="19">
        <v>0</v>
      </c>
    </row>
    <row r="33" spans="1:13" x14ac:dyDescent="0.3">
      <c r="A33" s="58" t="s">
        <v>36</v>
      </c>
      <c r="B33" s="58"/>
      <c r="C33" s="58"/>
      <c r="D33" s="28">
        <f>SUM(D31:D32)</f>
        <v>10.5</v>
      </c>
      <c r="E33" s="28">
        <f>SUM(E31:E32)</f>
        <v>5.8</v>
      </c>
      <c r="F33" s="28" t="s">
        <v>37</v>
      </c>
      <c r="G33" s="28" t="s">
        <v>37</v>
      </c>
      <c r="H33" s="28">
        <f>SUM(I33:J33)</f>
        <v>135</v>
      </c>
      <c r="I33" s="28">
        <f>SUM(I31:I32)</f>
        <v>60</v>
      </c>
      <c r="J33" s="28">
        <f>SUM(J31:J32)</f>
        <v>75</v>
      </c>
      <c r="K33" s="28">
        <f>SUM(K31:K32)</f>
        <v>8</v>
      </c>
      <c r="L33" s="28">
        <f>SUM(L31:L32)</f>
        <v>0</v>
      </c>
      <c r="M33" s="28">
        <f>SUM(M31:M32)</f>
        <v>0</v>
      </c>
    </row>
    <row r="34" spans="1:13" x14ac:dyDescent="0.3">
      <c r="A34" s="59" t="s">
        <v>38</v>
      </c>
      <c r="B34" s="59"/>
      <c r="C34" s="59"/>
      <c r="D34" s="19" t="s">
        <v>37</v>
      </c>
      <c r="E34" s="19">
        <f>E33</f>
        <v>5.8</v>
      </c>
      <c r="F34" s="19" t="s">
        <v>37</v>
      </c>
      <c r="G34" s="19" t="s">
        <v>37</v>
      </c>
      <c r="H34" s="29">
        <f t="shared" ref="H34:H35" si="3">SUM(I34:J34)</f>
        <v>75</v>
      </c>
      <c r="I34" s="19">
        <v>0</v>
      </c>
      <c r="J34" s="29" cm="1">
        <f t="array" ref="J34">SUMPRODUCT(ROUND(IF(IF(J31:J32&gt;0,E31:E32/(J31:J32/H31:H32*D31:D32),0)*J31:J32&gt;J31:J32,J31:J32,IF(J31:J32&gt;0,E31:E32/(J31:J32/H31:H32*D31:D32),0)*J31:J32),0))</f>
        <v>75</v>
      </c>
      <c r="K34" s="29" cm="1">
        <f t="array" ref="K34">SUMPRODUCT(ROUND(IF(K31:K32&gt;0,E31:E32/D31:D32,0)*K31:K32,0))</f>
        <v>4</v>
      </c>
      <c r="L34" s="19">
        <f>SUMIF($E31:$E32,"&gt;0",L31:L32)</f>
        <v>0</v>
      </c>
      <c r="M34" s="19">
        <f>SUMIF($E31:$E32,"&gt;0",M31:M32)</f>
        <v>0</v>
      </c>
    </row>
    <row r="35" spans="1:13" x14ac:dyDescent="0.3">
      <c r="A35" s="59" t="s">
        <v>39</v>
      </c>
      <c r="B35" s="59"/>
      <c r="C35" s="59"/>
      <c r="D35" s="19">
        <f>SUMIF(G31:G32,"f",D31:D32)</f>
        <v>0</v>
      </c>
      <c r="E35" s="19">
        <f>SUMIF(G31:G32,"f",E31:E32)</f>
        <v>0</v>
      </c>
      <c r="F35" s="19" t="s">
        <v>37</v>
      </c>
      <c r="G35" s="19" t="s">
        <v>37</v>
      </c>
      <c r="H35" s="19">
        <f t="shared" si="3"/>
        <v>0</v>
      </c>
      <c r="I35" s="19">
        <f>SUMIF($G31:$G32,"f",I31:I32)</f>
        <v>0</v>
      </c>
      <c r="J35" s="19">
        <f>SUMIF($G31:$G32,"f",J31:J32)</f>
        <v>0</v>
      </c>
      <c r="K35" s="19">
        <f>SUMIF($G31:$G32,"f",K31:K32)</f>
        <v>0</v>
      </c>
      <c r="L35" s="19">
        <f>SUMIF($G31:$G32,"f",L31:L32)</f>
        <v>0</v>
      </c>
      <c r="M35" s="19">
        <f>SUMIF($G31:$G32,"f",M31:M32)</f>
        <v>0</v>
      </c>
    </row>
    <row r="36" spans="1:13" x14ac:dyDescent="0.3">
      <c r="A36" s="60" t="s">
        <v>42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26"/>
    </row>
    <row r="37" spans="1:13" x14ac:dyDescent="0.3">
      <c r="A37" s="19">
        <v>1</v>
      </c>
      <c r="B37" s="46" t="s">
        <v>94</v>
      </c>
      <c r="C37" s="19">
        <v>1</v>
      </c>
      <c r="D37" s="19">
        <v>5.5</v>
      </c>
      <c r="E37" s="19">
        <v>1.1000000000000001</v>
      </c>
      <c r="F37" s="11" t="s">
        <v>70</v>
      </c>
      <c r="G37" s="19" t="s">
        <v>34</v>
      </c>
      <c r="H37" s="19">
        <f>I37+J37</f>
        <v>75</v>
      </c>
      <c r="I37" s="19">
        <v>30</v>
      </c>
      <c r="J37" s="19">
        <v>45</v>
      </c>
      <c r="K37" s="19">
        <v>4</v>
      </c>
      <c r="L37" s="19">
        <v>0</v>
      </c>
      <c r="M37" s="19">
        <v>0</v>
      </c>
    </row>
    <row r="38" spans="1:13" x14ac:dyDescent="0.3">
      <c r="A38" s="19">
        <v>2</v>
      </c>
      <c r="B38" s="46" t="s">
        <v>95</v>
      </c>
      <c r="C38" s="19">
        <v>1</v>
      </c>
      <c r="D38" s="19">
        <v>5</v>
      </c>
      <c r="E38" s="19">
        <v>1.25</v>
      </c>
      <c r="F38" s="11" t="s">
        <v>70</v>
      </c>
      <c r="G38" s="19" t="s">
        <v>34</v>
      </c>
      <c r="H38" s="19">
        <f>I38+J38</f>
        <v>60</v>
      </c>
      <c r="I38" s="19">
        <v>30</v>
      </c>
      <c r="J38" s="19">
        <v>30</v>
      </c>
      <c r="K38" s="19">
        <v>4</v>
      </c>
      <c r="L38" s="19">
        <v>0</v>
      </c>
      <c r="M38" s="19">
        <v>0</v>
      </c>
    </row>
    <row r="39" spans="1:13" x14ac:dyDescent="0.3">
      <c r="A39" s="19">
        <v>3</v>
      </c>
      <c r="B39" s="49" t="s">
        <v>96</v>
      </c>
      <c r="C39" s="19">
        <v>1</v>
      </c>
      <c r="D39" s="19">
        <v>3.5</v>
      </c>
      <c r="E39" s="19">
        <v>3.5</v>
      </c>
      <c r="F39" s="11" t="s">
        <v>69</v>
      </c>
      <c r="G39" s="19" t="s">
        <v>34</v>
      </c>
      <c r="H39" s="19">
        <f>I39+J39</f>
        <v>45</v>
      </c>
      <c r="I39" s="11">
        <v>0</v>
      </c>
      <c r="J39" s="11">
        <v>45</v>
      </c>
      <c r="K39" s="11">
        <v>2</v>
      </c>
      <c r="L39" s="19">
        <v>0</v>
      </c>
      <c r="M39" s="19">
        <v>0</v>
      </c>
    </row>
    <row r="40" spans="1:13" x14ac:dyDescent="0.3">
      <c r="A40" s="58" t="s">
        <v>36</v>
      </c>
      <c r="B40" s="58"/>
      <c r="C40" s="58"/>
      <c r="D40" s="28">
        <f>SUM(D37:D39)</f>
        <v>14</v>
      </c>
      <c r="E40" s="28">
        <f>SUM(E37:E39)</f>
        <v>5.85</v>
      </c>
      <c r="F40" s="28" t="s">
        <v>37</v>
      </c>
      <c r="G40" s="28" t="s">
        <v>37</v>
      </c>
      <c r="H40" s="28">
        <f>SUM(I40:J40)</f>
        <v>180</v>
      </c>
      <c r="I40" s="28">
        <f t="shared" ref="I40:L40" si="4">SUM(I37:I39)</f>
        <v>60</v>
      </c>
      <c r="J40" s="28">
        <f t="shared" si="4"/>
        <v>120</v>
      </c>
      <c r="K40" s="28">
        <f t="shared" si="4"/>
        <v>10</v>
      </c>
      <c r="L40" s="28">
        <f t="shared" si="4"/>
        <v>0</v>
      </c>
      <c r="M40" s="28">
        <f t="shared" ref="M40" si="5">SUM(M37:M39)</f>
        <v>0</v>
      </c>
    </row>
    <row r="41" spans="1:13" x14ac:dyDescent="0.3">
      <c r="A41" s="59" t="s">
        <v>38</v>
      </c>
      <c r="B41" s="59"/>
      <c r="C41" s="59"/>
      <c r="D41" s="19" t="s">
        <v>37</v>
      </c>
      <c r="E41" s="19">
        <f>E40</f>
        <v>5.85</v>
      </c>
      <c r="F41" s="19" t="s">
        <v>37</v>
      </c>
      <c r="G41" s="19" t="s">
        <v>37</v>
      </c>
      <c r="H41" s="29">
        <f t="shared" ref="H41:H42" si="6">SUM(I41:J41)</f>
        <v>75</v>
      </c>
      <c r="I41" s="19">
        <v>0</v>
      </c>
      <c r="J41" s="29" cm="1">
        <f t="array" ref="J41">SUMPRODUCT(ROUND(IF(IF(J37:J39&gt;0,E37:E39/(J37:J39/H37:H39*D37:D39),0)*J37:J39&gt;J37:J39,J37:J39,IF(J37:J39&gt;0,E37:E39/(J37:J39/H37:H39*D37:D39),0)*J37:J39),0))</f>
        <v>75</v>
      </c>
      <c r="K41" s="29" cm="1">
        <f t="array" ref="K41">SUMPRODUCT(ROUND(IF(K37:K39&gt;0,E37:E39/D37:D39,0)*K37:K39,0))</f>
        <v>4</v>
      </c>
      <c r="L41" s="19">
        <f t="shared" ref="L41:M41" si="7">SUMIF($E37:$E39,"&gt;0",L37:L39)</f>
        <v>0</v>
      </c>
      <c r="M41" s="19">
        <f t="shared" si="7"/>
        <v>0</v>
      </c>
    </row>
    <row r="42" spans="1:13" x14ac:dyDescent="0.3">
      <c r="A42" s="59" t="s">
        <v>39</v>
      </c>
      <c r="B42" s="59"/>
      <c r="C42" s="59"/>
      <c r="D42" s="19">
        <f>SUMIF(G37:G39,"f",D37:D39)</f>
        <v>14</v>
      </c>
      <c r="E42" s="19">
        <f>SUMIF(G37:G39,"f",E37:E39)</f>
        <v>5.85</v>
      </c>
      <c r="F42" s="19" t="s">
        <v>37</v>
      </c>
      <c r="G42" s="19" t="s">
        <v>37</v>
      </c>
      <c r="H42" s="19">
        <f t="shared" si="6"/>
        <v>180</v>
      </c>
      <c r="I42" s="19">
        <f t="shared" ref="I42:J42" si="8">SUMIF($G37:$G39,"f",I37:I39)</f>
        <v>60</v>
      </c>
      <c r="J42" s="19">
        <f t="shared" si="8"/>
        <v>120</v>
      </c>
      <c r="K42" s="19">
        <f>SUMIF($G37:$G39,"f",K37:K39)</f>
        <v>10</v>
      </c>
      <c r="L42" s="19">
        <f t="shared" ref="L42:M42" si="9">SUMIF($G37:$G39,"f",L37:L39)</f>
        <v>0</v>
      </c>
      <c r="M42" s="19">
        <f t="shared" si="9"/>
        <v>0</v>
      </c>
    </row>
    <row r="43" spans="1:13" x14ac:dyDescent="0.3">
      <c r="A43" s="60" t="s">
        <v>44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26"/>
    </row>
    <row r="44" spans="1:13" x14ac:dyDescent="0.3">
      <c r="A44" s="19">
        <v>1</v>
      </c>
      <c r="B44" s="46" t="s">
        <v>5</v>
      </c>
      <c r="C44" s="19">
        <v>1</v>
      </c>
      <c r="D44" s="11">
        <v>0.25</v>
      </c>
      <c r="E44" s="19">
        <v>0</v>
      </c>
      <c r="F44" s="11" t="s">
        <v>71</v>
      </c>
      <c r="G44" s="19" t="s">
        <v>35</v>
      </c>
      <c r="H44" s="19">
        <f>I44+J44</f>
        <v>2</v>
      </c>
      <c r="I44" s="11">
        <v>2</v>
      </c>
      <c r="J44" s="11">
        <v>0</v>
      </c>
      <c r="K44" s="11">
        <v>0</v>
      </c>
      <c r="L44" s="19">
        <v>0</v>
      </c>
      <c r="M44" s="19">
        <v>0</v>
      </c>
    </row>
    <row r="45" spans="1:13" x14ac:dyDescent="0.3">
      <c r="A45" s="19">
        <v>2</v>
      </c>
      <c r="B45" s="46" t="s">
        <v>6</v>
      </c>
      <c r="C45" s="19">
        <v>1</v>
      </c>
      <c r="D45" s="11">
        <v>0.5</v>
      </c>
      <c r="E45" s="19">
        <v>0</v>
      </c>
      <c r="F45" s="11" t="s">
        <v>71</v>
      </c>
      <c r="G45" s="19" t="s">
        <v>35</v>
      </c>
      <c r="H45" s="19">
        <f>I45+J45</f>
        <v>4</v>
      </c>
      <c r="I45" s="11">
        <v>4</v>
      </c>
      <c r="J45" s="11">
        <v>0</v>
      </c>
      <c r="K45" s="11">
        <v>0</v>
      </c>
      <c r="L45" s="19">
        <v>0</v>
      </c>
      <c r="M45" s="19">
        <v>0</v>
      </c>
    </row>
    <row r="46" spans="1:13" x14ac:dyDescent="0.3">
      <c r="A46" s="19">
        <v>3</v>
      </c>
      <c r="B46" s="46" t="s">
        <v>219</v>
      </c>
      <c r="C46" s="19">
        <v>1</v>
      </c>
      <c r="D46" s="11">
        <v>0.25</v>
      </c>
      <c r="E46" s="19">
        <v>0</v>
      </c>
      <c r="F46" s="11" t="s">
        <v>71</v>
      </c>
      <c r="G46" s="19" t="s">
        <v>35</v>
      </c>
      <c r="H46" s="19">
        <f>I46+J46</f>
        <v>2</v>
      </c>
      <c r="I46" s="11">
        <v>2</v>
      </c>
      <c r="J46" s="11">
        <v>0</v>
      </c>
      <c r="K46" s="11">
        <v>0</v>
      </c>
      <c r="L46" s="19">
        <v>0</v>
      </c>
      <c r="M46" s="19">
        <v>0</v>
      </c>
    </row>
    <row r="47" spans="1:13" ht="28.8" x14ac:dyDescent="0.3">
      <c r="A47" s="19">
        <v>4</v>
      </c>
      <c r="B47" s="37" t="s">
        <v>220</v>
      </c>
      <c r="C47" s="19">
        <v>1</v>
      </c>
      <c r="D47" s="11">
        <v>0.5</v>
      </c>
      <c r="E47" s="19">
        <v>0</v>
      </c>
      <c r="F47" s="11" t="s">
        <v>71</v>
      </c>
      <c r="G47" s="19" t="s">
        <v>35</v>
      </c>
      <c r="H47" s="19">
        <f>I47+J47</f>
        <v>4</v>
      </c>
      <c r="I47" s="11">
        <v>4</v>
      </c>
      <c r="J47" s="11">
        <v>0</v>
      </c>
      <c r="K47" s="11">
        <v>0</v>
      </c>
      <c r="L47" s="19">
        <v>0</v>
      </c>
      <c r="M47" s="19">
        <v>0</v>
      </c>
    </row>
    <row r="48" spans="1:13" x14ac:dyDescent="0.3">
      <c r="A48" s="58" t="s">
        <v>36</v>
      </c>
      <c r="B48" s="58"/>
      <c r="C48" s="58"/>
      <c r="D48" s="28">
        <f>SUM(D44:D47)</f>
        <v>1.5</v>
      </c>
      <c r="E48" s="28">
        <f>SUM(E44:E47)</f>
        <v>0</v>
      </c>
      <c r="F48" s="28" t="s">
        <v>37</v>
      </c>
      <c r="G48" s="28" t="s">
        <v>37</v>
      </c>
      <c r="H48" s="28">
        <f>SUM(I48:J48)</f>
        <v>12</v>
      </c>
      <c r="I48" s="28">
        <f>SUM(I44:I47)</f>
        <v>12</v>
      </c>
      <c r="J48" s="28">
        <f>SUM(J44:J47)</f>
        <v>0</v>
      </c>
      <c r="K48" s="28">
        <f>SUM(K44:K47)</f>
        <v>0</v>
      </c>
      <c r="L48" s="28">
        <f t="shared" ref="L48:M48" si="10">SUM(L44:L47)</f>
        <v>0</v>
      </c>
      <c r="M48" s="28">
        <f t="shared" si="10"/>
        <v>0</v>
      </c>
    </row>
    <row r="49" spans="1:13" x14ac:dyDescent="0.3">
      <c r="A49" s="59" t="s">
        <v>38</v>
      </c>
      <c r="B49" s="59"/>
      <c r="C49" s="59"/>
      <c r="D49" s="19" t="s">
        <v>37</v>
      </c>
      <c r="E49" s="19">
        <f>E48</f>
        <v>0</v>
      </c>
      <c r="F49" s="19" t="s">
        <v>37</v>
      </c>
      <c r="G49" s="19" t="s">
        <v>37</v>
      </c>
      <c r="H49" s="29">
        <f>SUM(I49:J49)</f>
        <v>0</v>
      </c>
      <c r="I49" s="19">
        <v>0</v>
      </c>
      <c r="J49" s="29" cm="1">
        <f t="array" ref="J49">SUMPRODUCT(ROUND(IF(IF(J44:J47&gt;0,E44:E47/(J44:J47/H44:H47*D44:D47),0)*J44:J47&gt;J44:J47,J44:J47,IF(J44:J47&gt;0,E44:E47/(J44:J47/H44:H47*D44:D47),0)*J44:J47),0))</f>
        <v>0</v>
      </c>
      <c r="K49" s="29" cm="1">
        <f t="array" ref="K49">SUMPRODUCT(ROUND(IF(K44:K47&gt;0,E44:E47/D44:D47,0)*K44:K47,0))</f>
        <v>0</v>
      </c>
      <c r="L49" s="19">
        <f>SUMIF($E44:$E47,"&gt;0",L44:L47)</f>
        <v>0</v>
      </c>
      <c r="M49" s="19">
        <f>SUMIF($E44:$E47,"&gt;0",M44:M47)</f>
        <v>0</v>
      </c>
    </row>
    <row r="50" spans="1:13" x14ac:dyDescent="0.3">
      <c r="A50" s="59" t="s">
        <v>39</v>
      </c>
      <c r="B50" s="59"/>
      <c r="C50" s="59"/>
      <c r="D50" s="19">
        <f>SUMIF(G44:G47,"f",D44:D47)</f>
        <v>0</v>
      </c>
      <c r="E50" s="19">
        <f>SUMIF(G44:G47,"f",E44:E47)</f>
        <v>0</v>
      </c>
      <c r="F50" s="19" t="s">
        <v>37</v>
      </c>
      <c r="G50" s="19" t="s">
        <v>37</v>
      </c>
      <c r="H50" s="19">
        <f t="shared" ref="H50" si="11">SUM(I50:J50)</f>
        <v>0</v>
      </c>
      <c r="I50" s="19">
        <f>SUMIF($G44:$G47,"f",I44:I47)</f>
        <v>0</v>
      </c>
      <c r="J50" s="19">
        <f>SUMIF($G44:$G47,"f",J44:J47)</f>
        <v>0</v>
      </c>
      <c r="K50" s="19">
        <f>SUMIF($G44:$G47,"f",K44:K47)</f>
        <v>0</v>
      </c>
      <c r="L50" s="19">
        <f>SUMIF($G44:$G47,"f",L44:L47)</f>
        <v>0</v>
      </c>
      <c r="M50" s="19">
        <f>SUMIF($G44:$G47,"f",M44:M47)</f>
        <v>0</v>
      </c>
    </row>
    <row r="51" spans="1:13" x14ac:dyDescent="0.3">
      <c r="A51" s="58" t="s">
        <v>82</v>
      </c>
      <c r="B51" s="58"/>
      <c r="C51" s="58"/>
      <c r="D51" s="28">
        <f>D22+D27+D33+D40+D48</f>
        <v>30</v>
      </c>
      <c r="E51" s="28">
        <f>E22+E27+E33+E40+E48</f>
        <v>11.649999999999999</v>
      </c>
      <c r="F51" s="28" t="s">
        <v>37</v>
      </c>
      <c r="G51" s="28" t="s">
        <v>37</v>
      </c>
      <c r="H51" s="28">
        <f t="shared" ref="H51:M51" si="12">H22+H27+H33+H40+H48</f>
        <v>387</v>
      </c>
      <c r="I51" s="28">
        <f t="shared" si="12"/>
        <v>162</v>
      </c>
      <c r="J51" s="28">
        <f t="shared" si="12"/>
        <v>225</v>
      </c>
      <c r="K51" s="28">
        <f t="shared" si="12"/>
        <v>21</v>
      </c>
      <c r="L51" s="28">
        <f t="shared" si="12"/>
        <v>0</v>
      </c>
      <c r="M51" s="28">
        <f t="shared" si="12"/>
        <v>0</v>
      </c>
    </row>
    <row r="52" spans="1:13" x14ac:dyDescent="0.3">
      <c r="A52" s="26"/>
      <c r="B52" s="26"/>
      <c r="C52" s="26"/>
    </row>
    <row r="53" spans="1:13" x14ac:dyDescent="0.3">
      <c r="A53" s="26" t="s">
        <v>7</v>
      </c>
    </row>
    <row r="54" spans="1:13" ht="72" customHeight="1" x14ac:dyDescent="0.3">
      <c r="A54" s="66" t="s">
        <v>24</v>
      </c>
      <c r="B54" s="66" t="s">
        <v>25</v>
      </c>
      <c r="C54" s="63" t="s">
        <v>26</v>
      </c>
      <c r="D54" s="63" t="s">
        <v>27</v>
      </c>
      <c r="E54" s="62" t="s">
        <v>28</v>
      </c>
      <c r="F54" s="63" t="s">
        <v>29</v>
      </c>
      <c r="G54" s="62" t="s">
        <v>30</v>
      </c>
      <c r="H54" s="67" t="s">
        <v>31</v>
      </c>
      <c r="I54" s="67"/>
      <c r="J54" s="67"/>
      <c r="K54" s="67"/>
      <c r="L54" s="63" t="s">
        <v>91</v>
      </c>
      <c r="M54" s="63" t="s">
        <v>134</v>
      </c>
    </row>
    <row r="55" spans="1:13" ht="72" customHeight="1" x14ac:dyDescent="0.3">
      <c r="A55" s="66"/>
      <c r="B55" s="66"/>
      <c r="C55" s="63"/>
      <c r="D55" s="63"/>
      <c r="E55" s="62"/>
      <c r="F55" s="63"/>
      <c r="G55" s="62"/>
      <c r="H55" s="53" t="s">
        <v>2</v>
      </c>
      <c r="I55" s="27" t="s">
        <v>3</v>
      </c>
      <c r="J55" s="27" t="s">
        <v>4</v>
      </c>
      <c r="K55" s="27" t="s">
        <v>66</v>
      </c>
      <c r="L55" s="63"/>
      <c r="M55" s="63"/>
    </row>
    <row r="56" spans="1:13" x14ac:dyDescent="0.3">
      <c r="A56" s="78" t="s">
        <v>32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</row>
    <row r="57" spans="1:13" x14ac:dyDescent="0.3">
      <c r="A57" s="74" t="s">
        <v>33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x14ac:dyDescent="0.3">
      <c r="A58" s="19">
        <v>1</v>
      </c>
      <c r="B58" s="46" t="s">
        <v>8</v>
      </c>
      <c r="C58" s="11">
        <v>2</v>
      </c>
      <c r="D58" s="11">
        <v>2</v>
      </c>
      <c r="E58" s="19">
        <v>0</v>
      </c>
      <c r="F58" s="11" t="s">
        <v>69</v>
      </c>
      <c r="G58" s="19" t="s">
        <v>34</v>
      </c>
      <c r="H58" s="19">
        <f t="shared" ref="H58:H59" si="13">I58+J58</f>
        <v>30</v>
      </c>
      <c r="I58" s="11">
        <v>0</v>
      </c>
      <c r="J58" s="11">
        <v>30</v>
      </c>
      <c r="K58" s="11">
        <v>1</v>
      </c>
      <c r="L58" s="19">
        <v>0</v>
      </c>
      <c r="M58" s="19">
        <v>0</v>
      </c>
    </row>
    <row r="59" spans="1:13" ht="28.8" x14ac:dyDescent="0.3">
      <c r="A59" s="19">
        <v>2</v>
      </c>
      <c r="B59" s="37" t="s">
        <v>68</v>
      </c>
      <c r="C59" s="11">
        <v>2</v>
      </c>
      <c r="D59" s="11">
        <v>2</v>
      </c>
      <c r="E59" s="19">
        <v>0</v>
      </c>
      <c r="F59" s="11" t="s">
        <v>69</v>
      </c>
      <c r="G59" s="19" t="s">
        <v>34</v>
      </c>
      <c r="H59" s="19">
        <f t="shared" si="13"/>
        <v>30</v>
      </c>
      <c r="I59" s="11">
        <v>30</v>
      </c>
      <c r="J59" s="11">
        <v>0</v>
      </c>
      <c r="K59" s="11">
        <v>1</v>
      </c>
      <c r="L59" s="19">
        <v>0</v>
      </c>
      <c r="M59" s="19">
        <v>0</v>
      </c>
    </row>
    <row r="60" spans="1:13" x14ac:dyDescent="0.3">
      <c r="A60" s="58" t="s">
        <v>36</v>
      </c>
      <c r="B60" s="58"/>
      <c r="C60" s="58"/>
      <c r="D60" s="28">
        <f>SUM(D58:D59)</f>
        <v>4</v>
      </c>
      <c r="E60" s="28">
        <f>SUM(E58:E59)</f>
        <v>0</v>
      </c>
      <c r="F60" s="28" t="s">
        <v>37</v>
      </c>
      <c r="G60" s="28" t="s">
        <v>37</v>
      </c>
      <c r="H60" s="28">
        <f>SUM(I60:J60)</f>
        <v>60</v>
      </c>
      <c r="I60" s="28">
        <f t="shared" ref="I60:L60" si="14">SUM(I58:I59)</f>
        <v>30</v>
      </c>
      <c r="J60" s="28">
        <f t="shared" si="14"/>
        <v>30</v>
      </c>
      <c r="K60" s="28">
        <f t="shared" si="14"/>
        <v>2</v>
      </c>
      <c r="L60" s="28">
        <f t="shared" si="14"/>
        <v>0</v>
      </c>
      <c r="M60" s="28">
        <f t="shared" ref="M60" si="15">SUM(M58:M59)</f>
        <v>0</v>
      </c>
    </row>
    <row r="61" spans="1:13" x14ac:dyDescent="0.3">
      <c r="A61" s="59" t="s">
        <v>38</v>
      </c>
      <c r="B61" s="59"/>
      <c r="C61" s="59"/>
      <c r="D61" s="19" t="s">
        <v>37</v>
      </c>
      <c r="E61" s="19">
        <f>E60</f>
        <v>0</v>
      </c>
      <c r="F61" s="19" t="s">
        <v>37</v>
      </c>
      <c r="G61" s="19" t="s">
        <v>37</v>
      </c>
      <c r="H61" s="29">
        <f t="shared" ref="H61:H62" si="16">SUM(I61:J61)</f>
        <v>0</v>
      </c>
      <c r="I61" s="19">
        <v>0</v>
      </c>
      <c r="J61" s="29" cm="1">
        <f t="array" ref="J61">SUMPRODUCT(ROUND(IF(IF(J58:J59&gt;0,E58:E59/(J58:J59/H58:H59*D58:D59),0)*J58:J59&gt;J58:J59,J58:J59,IF(J58:J59&gt;0,E58:E59/(J58:J59/H58:H59*D58:D59),0)*J58:J59),0))</f>
        <v>0</v>
      </c>
      <c r="K61" s="29" cm="1">
        <f t="array" ref="K61">SUMPRODUCT(ROUND(IF(K58:K59&gt;0,E58:E59/D58:D59,0)*K58:K59,0))</f>
        <v>0</v>
      </c>
      <c r="L61" s="19">
        <f t="shared" ref="L61:M61" si="17">SUMIF($E58:$E59,"&gt;0",L58:L59)</f>
        <v>0</v>
      </c>
      <c r="M61" s="19">
        <f t="shared" si="17"/>
        <v>0</v>
      </c>
    </row>
    <row r="62" spans="1:13" x14ac:dyDescent="0.3">
      <c r="A62" s="59" t="s">
        <v>39</v>
      </c>
      <c r="B62" s="59"/>
      <c r="C62" s="59"/>
      <c r="D62" s="19">
        <f>SUMIF(G58:G59,"f",D58:D59)</f>
        <v>4</v>
      </c>
      <c r="E62" s="19">
        <f>SUMIF(G58:G59,"f",E58:E59)</f>
        <v>0</v>
      </c>
      <c r="F62" s="19" t="s">
        <v>37</v>
      </c>
      <c r="G62" s="19" t="s">
        <v>37</v>
      </c>
      <c r="H62" s="19">
        <f t="shared" si="16"/>
        <v>60</v>
      </c>
      <c r="I62" s="19">
        <f t="shared" ref="I62:J62" si="18">SUMIF($G58:$G59,"f",I58:I59)</f>
        <v>30</v>
      </c>
      <c r="J62" s="19">
        <f t="shared" si="18"/>
        <v>30</v>
      </c>
      <c r="K62" s="19">
        <f>SUMIF($G58:$G59,"f",K58:K59)</f>
        <v>2</v>
      </c>
      <c r="L62" s="19">
        <f t="shared" ref="L62:M62" si="19">SUMIF($G58:$G59,"f",L58:L59)</f>
        <v>0</v>
      </c>
      <c r="M62" s="19">
        <f t="shared" si="19"/>
        <v>0</v>
      </c>
    </row>
    <row r="63" spans="1:13" x14ac:dyDescent="0.3">
      <c r="A63" s="68" t="s">
        <v>40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26"/>
    </row>
    <row r="64" spans="1:13" ht="14.4" customHeight="1" x14ac:dyDescent="0.3">
      <c r="A64" s="19">
        <v>1</v>
      </c>
      <c r="B64" s="37" t="s">
        <v>97</v>
      </c>
      <c r="C64" s="19">
        <v>2</v>
      </c>
      <c r="D64" s="19">
        <v>3.5</v>
      </c>
      <c r="E64" s="19">
        <v>2.33</v>
      </c>
      <c r="F64" s="11" t="s">
        <v>69</v>
      </c>
      <c r="G64" s="19" t="s">
        <v>35</v>
      </c>
      <c r="H64" s="19">
        <f>I64+J64</f>
        <v>45</v>
      </c>
      <c r="I64" s="19">
        <v>15</v>
      </c>
      <c r="J64" s="19">
        <v>30</v>
      </c>
      <c r="K64" s="19">
        <v>2</v>
      </c>
      <c r="L64" s="19">
        <v>0</v>
      </c>
      <c r="M64" s="19">
        <v>0</v>
      </c>
    </row>
    <row r="65" spans="1:13" x14ac:dyDescent="0.3">
      <c r="A65" s="58" t="s">
        <v>36</v>
      </c>
      <c r="B65" s="58"/>
      <c r="C65" s="58"/>
      <c r="D65" s="28">
        <f>SUM(D64:D64)</f>
        <v>3.5</v>
      </c>
      <c r="E65" s="28">
        <f>SUM(E64:E64)</f>
        <v>2.33</v>
      </c>
      <c r="F65" s="28" t="s">
        <v>37</v>
      </c>
      <c r="G65" s="28" t="s">
        <v>37</v>
      </c>
      <c r="H65" s="28">
        <f>SUM(I65:J65)</f>
        <v>45</v>
      </c>
      <c r="I65" s="28">
        <f>SUM(I64:I64)</f>
        <v>15</v>
      </c>
      <c r="J65" s="28">
        <f>SUM(J64:J64)</f>
        <v>30</v>
      </c>
      <c r="K65" s="28">
        <f>SUM(K64:K64)</f>
        <v>2</v>
      </c>
      <c r="L65" s="28">
        <f>SUM(L64:L64)</f>
        <v>0</v>
      </c>
      <c r="M65" s="28">
        <f>SUM(M64:M64)</f>
        <v>0</v>
      </c>
    </row>
    <row r="66" spans="1:13" x14ac:dyDescent="0.3">
      <c r="A66" s="59" t="s">
        <v>38</v>
      </c>
      <c r="B66" s="59"/>
      <c r="C66" s="59"/>
      <c r="D66" s="19" t="s">
        <v>37</v>
      </c>
      <c r="E66" s="19">
        <f>E65</f>
        <v>2.33</v>
      </c>
      <c r="F66" s="19" t="s">
        <v>37</v>
      </c>
      <c r="G66" s="19" t="s">
        <v>37</v>
      </c>
      <c r="H66" s="29">
        <f t="shared" ref="H66:H67" si="20">SUM(I66:J66)</f>
        <v>30</v>
      </c>
      <c r="I66" s="19">
        <v>0</v>
      </c>
      <c r="J66" s="29">
        <f>SUMPRODUCT(ROUND(IF(IF(J64&gt;0,E64/(J64/H64*D64),0)*J64&gt;J64,J64,IF(J64&gt;0,E64/(J64/H64*D64),0)*J64),0))</f>
        <v>30</v>
      </c>
      <c r="K66" s="29">
        <f>SUMPRODUCT(ROUND(IF(K64&gt;0,E64/D64,0)*K64,0))</f>
        <v>1</v>
      </c>
      <c r="L66" s="19">
        <f>SUMIF($E64:$E64,"&gt;0",L64:L64)</f>
        <v>0</v>
      </c>
      <c r="M66" s="19">
        <f>SUMIF($E64:$E64,"&gt;0",M64:M64)</f>
        <v>0</v>
      </c>
    </row>
    <row r="67" spans="1:13" x14ac:dyDescent="0.3">
      <c r="A67" s="59" t="s">
        <v>39</v>
      </c>
      <c r="B67" s="59"/>
      <c r="C67" s="59"/>
      <c r="D67" s="19">
        <f>SUMIF(G64:G64,"f",D64:D64)</f>
        <v>0</v>
      </c>
      <c r="E67" s="19">
        <f>SUMIF(G64:G64,"f",E64:E64)</f>
        <v>0</v>
      </c>
      <c r="F67" s="19" t="s">
        <v>37</v>
      </c>
      <c r="G67" s="19" t="s">
        <v>37</v>
      </c>
      <c r="H67" s="19">
        <f t="shared" si="20"/>
        <v>0</v>
      </c>
      <c r="I67" s="19">
        <f>SUMIF($G64:$G64,"f",I64:I64)</f>
        <v>0</v>
      </c>
      <c r="J67" s="19">
        <f>SUMIF($G64:$G64,"f",J64:J64)</f>
        <v>0</v>
      </c>
      <c r="K67" s="19">
        <f>SUMIF($G64:$G64,"f",K64:K64)</f>
        <v>0</v>
      </c>
      <c r="L67" s="19">
        <f>SUMIF($G64:$G64,"f",L64:L64)</f>
        <v>0</v>
      </c>
      <c r="M67" s="19">
        <f>SUMIF($G64:$G64,"f",M64:M64)</f>
        <v>0</v>
      </c>
    </row>
    <row r="68" spans="1:13" x14ac:dyDescent="0.3">
      <c r="A68" s="68" t="s">
        <v>41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26"/>
    </row>
    <row r="69" spans="1:13" x14ac:dyDescent="0.3">
      <c r="A69" s="19">
        <v>1</v>
      </c>
      <c r="B69" s="46" t="s">
        <v>98</v>
      </c>
      <c r="C69" s="19">
        <v>2</v>
      </c>
      <c r="D69" s="19">
        <v>5</v>
      </c>
      <c r="E69" s="19">
        <v>2.5</v>
      </c>
      <c r="F69" s="19" t="s">
        <v>70</v>
      </c>
      <c r="G69" s="11" t="s">
        <v>35</v>
      </c>
      <c r="H69" s="11">
        <f>I69+J69</f>
        <v>60</v>
      </c>
      <c r="I69" s="11">
        <v>30</v>
      </c>
      <c r="J69" s="11">
        <v>30</v>
      </c>
      <c r="K69" s="11">
        <v>4</v>
      </c>
      <c r="L69" s="19">
        <v>0</v>
      </c>
      <c r="M69" s="19">
        <v>0</v>
      </c>
    </row>
    <row r="70" spans="1:13" x14ac:dyDescent="0.3">
      <c r="A70" s="19">
        <v>2</v>
      </c>
      <c r="B70" s="46" t="s">
        <v>99</v>
      </c>
      <c r="C70" s="19">
        <v>2</v>
      </c>
      <c r="D70" s="19">
        <v>7.5</v>
      </c>
      <c r="E70" s="19">
        <v>5</v>
      </c>
      <c r="F70" s="11" t="s">
        <v>70</v>
      </c>
      <c r="G70" s="11" t="s">
        <v>35</v>
      </c>
      <c r="H70" s="11">
        <f>I70+J70</f>
        <v>90</v>
      </c>
      <c r="I70" s="11">
        <v>30</v>
      </c>
      <c r="J70" s="11">
        <v>60</v>
      </c>
      <c r="K70" s="11">
        <v>4</v>
      </c>
      <c r="L70" s="19">
        <v>0</v>
      </c>
      <c r="M70" s="19">
        <v>0</v>
      </c>
    </row>
    <row r="71" spans="1:13" x14ac:dyDescent="0.3">
      <c r="A71" s="58" t="s">
        <v>36</v>
      </c>
      <c r="B71" s="58"/>
      <c r="C71" s="58"/>
      <c r="D71" s="28">
        <f>SUM(D69:D70)</f>
        <v>12.5</v>
      </c>
      <c r="E71" s="28">
        <f>SUM(E69:E70)</f>
        <v>7.5</v>
      </c>
      <c r="F71" s="28" t="s">
        <v>37</v>
      </c>
      <c r="G71" s="28" t="s">
        <v>37</v>
      </c>
      <c r="H71" s="28">
        <f>SUM(I71:J71)</f>
        <v>150</v>
      </c>
      <c r="I71" s="28">
        <f>SUM(I69:I70)</f>
        <v>60</v>
      </c>
      <c r="J71" s="28">
        <f>SUM(J69:J70)</f>
        <v>90</v>
      </c>
      <c r="K71" s="28">
        <f>SUM(K69:K70)</f>
        <v>8</v>
      </c>
      <c r="L71" s="28">
        <f>SUM(L69:L70)</f>
        <v>0</v>
      </c>
      <c r="M71" s="28">
        <f>SUM(M69:M70)</f>
        <v>0</v>
      </c>
    </row>
    <row r="72" spans="1:13" x14ac:dyDescent="0.3">
      <c r="A72" s="59" t="s">
        <v>38</v>
      </c>
      <c r="B72" s="59"/>
      <c r="C72" s="59"/>
      <c r="D72" s="19" t="s">
        <v>37</v>
      </c>
      <c r="E72" s="19">
        <f>E71</f>
        <v>7.5</v>
      </c>
      <c r="F72" s="19" t="s">
        <v>37</v>
      </c>
      <c r="G72" s="19" t="s">
        <v>37</v>
      </c>
      <c r="H72" s="29">
        <f t="shared" ref="H72:H73" si="21">SUM(I72:J72)</f>
        <v>90</v>
      </c>
      <c r="I72" s="19">
        <v>0</v>
      </c>
      <c r="J72" s="29" cm="1">
        <f t="array" ref="J72">SUMPRODUCT(ROUND(IF(IF(J69:J70&gt;0,E69:E70/(J69:J70/H69:H70*D69:D70),0)*J69:J70&gt;J69:J70,J69:J70,IF(J69:J70&gt;0,E69:E70/(J69:J70/H69:H70*D69:D70),0)*J69:J70),0))</f>
        <v>90</v>
      </c>
      <c r="K72" s="29" cm="1">
        <f t="array" ref="K72">SUMPRODUCT(ROUND(IF(K69:K70&gt;0,E69:E70/D69:D70,0)*K69:K70,0))</f>
        <v>5</v>
      </c>
      <c r="L72" s="19">
        <f>SUMIF($E69:$E70,"&gt;0",L69:L70)</f>
        <v>0</v>
      </c>
      <c r="M72" s="19">
        <f>SUMIF($E69:$E70,"&gt;0",M69:M70)</f>
        <v>0</v>
      </c>
    </row>
    <row r="73" spans="1:13" x14ac:dyDescent="0.3">
      <c r="A73" s="59" t="s">
        <v>39</v>
      </c>
      <c r="B73" s="59"/>
      <c r="C73" s="59"/>
      <c r="D73" s="19">
        <f>SUMIF(G69:G70,"f",D69:D70)</f>
        <v>0</v>
      </c>
      <c r="E73" s="19">
        <f>SUMIF(G69:G70,"f",E69:E70)</f>
        <v>0</v>
      </c>
      <c r="F73" s="19" t="s">
        <v>37</v>
      </c>
      <c r="G73" s="19" t="s">
        <v>37</v>
      </c>
      <c r="H73" s="19">
        <f t="shared" si="21"/>
        <v>0</v>
      </c>
      <c r="I73" s="19">
        <f>SUMIF($G69:$G70,"f",I69:I70)</f>
        <v>0</v>
      </c>
      <c r="J73" s="19">
        <f>SUMIF($G69:$G70,"f",J69:J70)</f>
        <v>0</v>
      </c>
      <c r="K73" s="19">
        <f>SUMIF($G69:$G70,"f",K69:K70)</f>
        <v>0</v>
      </c>
      <c r="L73" s="19">
        <f>SUMIF($G69:$G70,"f",L69:L70)</f>
        <v>0</v>
      </c>
      <c r="M73" s="19">
        <f>SUMIF($G69:$G70,"f",M69:M70)</f>
        <v>0</v>
      </c>
    </row>
    <row r="74" spans="1:13" x14ac:dyDescent="0.3">
      <c r="A74" s="68" t="s">
        <v>42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26"/>
    </row>
    <row r="75" spans="1:13" x14ac:dyDescent="0.3">
      <c r="A75" s="19">
        <v>1</v>
      </c>
      <c r="B75" s="46" t="s">
        <v>100</v>
      </c>
      <c r="C75" s="19">
        <v>2</v>
      </c>
      <c r="D75" s="19">
        <v>5</v>
      </c>
      <c r="E75" s="19">
        <v>1.25</v>
      </c>
      <c r="F75" s="11" t="s">
        <v>70</v>
      </c>
      <c r="G75" s="19" t="s">
        <v>34</v>
      </c>
      <c r="H75" s="19">
        <f>I75+J75</f>
        <v>60</v>
      </c>
      <c r="I75" s="19">
        <v>30</v>
      </c>
      <c r="J75" s="19">
        <v>30</v>
      </c>
      <c r="K75" s="19">
        <v>4</v>
      </c>
      <c r="L75" s="19">
        <v>0</v>
      </c>
      <c r="M75" s="19">
        <v>0</v>
      </c>
    </row>
    <row r="76" spans="1:13" x14ac:dyDescent="0.3">
      <c r="A76" s="19">
        <v>2</v>
      </c>
      <c r="B76" s="49" t="s">
        <v>101</v>
      </c>
      <c r="C76" s="19">
        <v>2</v>
      </c>
      <c r="D76" s="19">
        <v>5</v>
      </c>
      <c r="E76" s="19">
        <v>1.25</v>
      </c>
      <c r="F76" s="11" t="s">
        <v>70</v>
      </c>
      <c r="G76" s="19" t="s">
        <v>34</v>
      </c>
      <c r="H76" s="19">
        <f>I76+J76</f>
        <v>60</v>
      </c>
      <c r="I76" s="11">
        <v>30</v>
      </c>
      <c r="J76" s="11">
        <v>30</v>
      </c>
      <c r="K76" s="11">
        <v>4</v>
      </c>
      <c r="L76" s="19">
        <v>0</v>
      </c>
      <c r="M76" s="19">
        <v>0</v>
      </c>
    </row>
    <row r="77" spans="1:13" x14ac:dyDescent="0.3">
      <c r="A77" s="58" t="s">
        <v>36</v>
      </c>
      <c r="B77" s="58"/>
      <c r="C77" s="58"/>
      <c r="D77" s="28">
        <f>SUM(D75:D76)</f>
        <v>10</v>
      </c>
      <c r="E77" s="28">
        <f>SUM(E75:E76)</f>
        <v>2.5</v>
      </c>
      <c r="F77" s="28" t="s">
        <v>37</v>
      </c>
      <c r="G77" s="28" t="s">
        <v>37</v>
      </c>
      <c r="H77" s="28">
        <f>SUM(I77:J77)</f>
        <v>120</v>
      </c>
      <c r="I77" s="28">
        <f>SUM(I75:I76)</f>
        <v>60</v>
      </c>
      <c r="J77" s="28">
        <f t="shared" ref="J77:L77" si="22">SUM(J75:J76)</f>
        <v>60</v>
      </c>
      <c r="K77" s="28">
        <f t="shared" si="22"/>
        <v>8</v>
      </c>
      <c r="L77" s="28">
        <f t="shared" si="22"/>
        <v>0</v>
      </c>
      <c r="M77" s="28">
        <f t="shared" ref="M77" si="23">SUM(M75:M76)</f>
        <v>0</v>
      </c>
    </row>
    <row r="78" spans="1:13" x14ac:dyDescent="0.3">
      <c r="A78" s="59" t="s">
        <v>38</v>
      </c>
      <c r="B78" s="59"/>
      <c r="C78" s="59"/>
      <c r="D78" s="19" t="s">
        <v>37</v>
      </c>
      <c r="E78" s="19">
        <f>E77</f>
        <v>2.5</v>
      </c>
      <c r="F78" s="19" t="s">
        <v>37</v>
      </c>
      <c r="G78" s="19" t="s">
        <v>37</v>
      </c>
      <c r="H78" s="29">
        <f t="shared" ref="H78:H79" si="24">SUM(I78:J78)</f>
        <v>30</v>
      </c>
      <c r="I78" s="19">
        <v>0</v>
      </c>
      <c r="J78" s="29" cm="1">
        <f t="array" ref="J78">SUMPRODUCT(ROUND(IF(IF(J75:J76&gt;0,E75:E76/(J75:J76/H75:H76*D75:D76),0)*J75:J76&gt;J75:J76,J75:J76,IF(J75:J76&gt;0,E75:E76/(J75:J76/H75:H76*D75:D76),0)*J75:J76),0))</f>
        <v>30</v>
      </c>
      <c r="K78" s="29" cm="1">
        <f t="array" ref="K78">SUMPRODUCT(ROUND(IF(K75:K76&gt;0,E75:E76/D75:D76,0)*K75:K76,0))</f>
        <v>2</v>
      </c>
      <c r="L78" s="19">
        <f t="shared" ref="L78:M78" si="25">SUMIF($E75:$E76,"&gt;0",L75:L76)</f>
        <v>0</v>
      </c>
      <c r="M78" s="19">
        <f t="shared" si="25"/>
        <v>0</v>
      </c>
    </row>
    <row r="79" spans="1:13" x14ac:dyDescent="0.3">
      <c r="A79" s="59" t="s">
        <v>39</v>
      </c>
      <c r="B79" s="59"/>
      <c r="C79" s="59"/>
      <c r="D79" s="19">
        <f>SUMIF(G75:G76,"f",D75:D76)</f>
        <v>10</v>
      </c>
      <c r="E79" s="19">
        <f>SUMIF(G75:G76,"f",E75:E76)</f>
        <v>2.5</v>
      </c>
      <c r="F79" s="19" t="s">
        <v>37</v>
      </c>
      <c r="G79" s="19" t="s">
        <v>37</v>
      </c>
      <c r="H79" s="19">
        <f t="shared" si="24"/>
        <v>120</v>
      </c>
      <c r="I79" s="19">
        <f>SUMIF($G75:$G76,"f",I75:I76)</f>
        <v>60</v>
      </c>
      <c r="J79" s="19">
        <f t="shared" ref="J79" si="26">SUMIF($G75:$G76,"f",J75:J76)</f>
        <v>60</v>
      </c>
      <c r="K79" s="19">
        <f>SUMIF($G75:$G76,"f",K75:K76)</f>
        <v>8</v>
      </c>
      <c r="L79" s="19">
        <f t="shared" ref="L79:M79" si="27">SUMIF($G75:$G76,"f",L75:L76)</f>
        <v>0</v>
      </c>
      <c r="M79" s="19">
        <f t="shared" si="27"/>
        <v>0</v>
      </c>
    </row>
    <row r="80" spans="1:13" x14ac:dyDescent="0.3">
      <c r="A80" s="58" t="s">
        <v>83</v>
      </c>
      <c r="B80" s="58"/>
      <c r="C80" s="58"/>
      <c r="D80" s="28">
        <f>D60+D65+D71+D77</f>
        <v>30</v>
      </c>
      <c r="E80" s="28">
        <f>E60+E65+E71+E77</f>
        <v>12.33</v>
      </c>
      <c r="F80" s="28" t="s">
        <v>37</v>
      </c>
      <c r="G80" s="28" t="s">
        <v>37</v>
      </c>
      <c r="H80" s="28">
        <f>H60+H65+H71+H77</f>
        <v>375</v>
      </c>
      <c r="I80" s="28">
        <f t="shared" ref="I80:L80" si="28">I60+I65+I71+I77</f>
        <v>165</v>
      </c>
      <c r="J80" s="28">
        <f t="shared" si="28"/>
        <v>210</v>
      </c>
      <c r="K80" s="28">
        <f t="shared" si="28"/>
        <v>20</v>
      </c>
      <c r="L80" s="28">
        <f t="shared" si="28"/>
        <v>0</v>
      </c>
      <c r="M80" s="28">
        <f t="shared" ref="M80" si="29">M60+M65+M71+M77</f>
        <v>0</v>
      </c>
    </row>
    <row r="81" spans="1:13" x14ac:dyDescent="0.3">
      <c r="A81" s="58" t="s">
        <v>84</v>
      </c>
      <c r="B81" s="58"/>
      <c r="C81" s="58"/>
      <c r="D81" s="28">
        <f>D51+D80</f>
        <v>60</v>
      </c>
      <c r="E81" s="28">
        <f>E51+E80</f>
        <v>23.979999999999997</v>
      </c>
      <c r="F81" s="28" t="s">
        <v>37</v>
      </c>
      <c r="G81" s="28" t="s">
        <v>37</v>
      </c>
      <c r="H81" s="28">
        <f t="shared" ref="H81:M81" si="30">H51+H80</f>
        <v>762</v>
      </c>
      <c r="I81" s="28">
        <f t="shared" si="30"/>
        <v>327</v>
      </c>
      <c r="J81" s="28">
        <f t="shared" si="30"/>
        <v>435</v>
      </c>
      <c r="K81" s="28">
        <f t="shared" si="30"/>
        <v>41</v>
      </c>
      <c r="L81" s="28">
        <f t="shared" si="30"/>
        <v>0</v>
      </c>
      <c r="M81" s="28">
        <f t="shared" si="30"/>
        <v>0</v>
      </c>
    </row>
    <row r="82" spans="1:13" x14ac:dyDescent="0.3">
      <c r="A82" s="26"/>
      <c r="B82" s="26"/>
      <c r="C82" s="26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x14ac:dyDescent="0.3">
      <c r="A83" s="26" t="s">
        <v>10</v>
      </c>
    </row>
    <row r="84" spans="1:13" ht="72" customHeight="1" x14ac:dyDescent="0.3">
      <c r="A84" s="66" t="s">
        <v>24</v>
      </c>
      <c r="B84" s="66" t="s">
        <v>25</v>
      </c>
      <c r="C84" s="63" t="s">
        <v>26</v>
      </c>
      <c r="D84" s="63" t="s">
        <v>27</v>
      </c>
      <c r="E84" s="62" t="s">
        <v>28</v>
      </c>
      <c r="F84" s="63" t="s">
        <v>29</v>
      </c>
      <c r="G84" s="62" t="s">
        <v>30</v>
      </c>
      <c r="H84" s="67" t="s">
        <v>31</v>
      </c>
      <c r="I84" s="67"/>
      <c r="J84" s="67"/>
      <c r="K84" s="67"/>
      <c r="L84" s="63" t="s">
        <v>91</v>
      </c>
      <c r="M84" s="63" t="s">
        <v>134</v>
      </c>
    </row>
    <row r="85" spans="1:13" ht="72" customHeight="1" x14ac:dyDescent="0.3">
      <c r="A85" s="66"/>
      <c r="B85" s="66"/>
      <c r="C85" s="63"/>
      <c r="D85" s="63"/>
      <c r="E85" s="62"/>
      <c r="F85" s="63"/>
      <c r="G85" s="62"/>
      <c r="H85" s="53" t="s">
        <v>2</v>
      </c>
      <c r="I85" s="27" t="s">
        <v>3</v>
      </c>
      <c r="J85" s="27" t="s">
        <v>4</v>
      </c>
      <c r="K85" s="27" t="s">
        <v>66</v>
      </c>
      <c r="L85" s="63"/>
      <c r="M85" s="63"/>
    </row>
    <row r="86" spans="1:13" x14ac:dyDescent="0.3">
      <c r="A86" s="72" t="s">
        <v>32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1:13" x14ac:dyDescent="0.3">
      <c r="A87" s="74" t="s">
        <v>33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</row>
    <row r="88" spans="1:13" x14ac:dyDescent="0.3">
      <c r="A88" s="19">
        <v>1</v>
      </c>
      <c r="B88" s="46" t="s">
        <v>11</v>
      </c>
      <c r="C88" s="11">
        <v>3</v>
      </c>
      <c r="D88" s="11">
        <v>2</v>
      </c>
      <c r="E88" s="19">
        <v>0</v>
      </c>
      <c r="F88" s="11" t="s">
        <v>69</v>
      </c>
      <c r="G88" s="19" t="s">
        <v>34</v>
      </c>
      <c r="H88" s="19">
        <f t="shared" ref="H88:H89" si="31">I88+J88</f>
        <v>30</v>
      </c>
      <c r="I88" s="11">
        <v>0</v>
      </c>
      <c r="J88" s="11">
        <v>30</v>
      </c>
      <c r="K88" s="11">
        <v>1</v>
      </c>
      <c r="L88" s="19">
        <v>0</v>
      </c>
      <c r="M88" s="19">
        <v>0</v>
      </c>
    </row>
    <row r="89" spans="1:13" x14ac:dyDescent="0.3">
      <c r="A89" s="19">
        <v>2</v>
      </c>
      <c r="B89" s="46" t="s">
        <v>21</v>
      </c>
      <c r="C89" s="11">
        <v>3</v>
      </c>
      <c r="D89" s="11">
        <v>0</v>
      </c>
      <c r="E89" s="19">
        <v>0</v>
      </c>
      <c r="F89" s="11" t="s">
        <v>69</v>
      </c>
      <c r="G89" s="19" t="s">
        <v>35</v>
      </c>
      <c r="H89" s="19">
        <f t="shared" si="31"/>
        <v>30</v>
      </c>
      <c r="I89" s="11">
        <v>0</v>
      </c>
      <c r="J89" s="11">
        <v>30</v>
      </c>
      <c r="K89" s="11">
        <v>0</v>
      </c>
      <c r="L89" s="19">
        <v>0</v>
      </c>
      <c r="M89" s="19">
        <v>0</v>
      </c>
    </row>
    <row r="90" spans="1:13" x14ac:dyDescent="0.3">
      <c r="A90" s="58" t="s">
        <v>36</v>
      </c>
      <c r="B90" s="58"/>
      <c r="C90" s="58"/>
      <c r="D90" s="28">
        <f>SUM(D88:D89)</f>
        <v>2</v>
      </c>
      <c r="E90" s="28">
        <f>SUM(E88:E89)</f>
        <v>0</v>
      </c>
      <c r="F90" s="28" t="s">
        <v>37</v>
      </c>
      <c r="G90" s="28" t="s">
        <v>37</v>
      </c>
      <c r="H90" s="28">
        <f>SUM(I90:J90)</f>
        <v>60</v>
      </c>
      <c r="I90" s="28">
        <f t="shared" ref="I90:L90" si="32">SUM(I88:I89)</f>
        <v>0</v>
      </c>
      <c r="J90" s="28">
        <f t="shared" si="32"/>
        <v>60</v>
      </c>
      <c r="K90" s="28">
        <f t="shared" si="32"/>
        <v>1</v>
      </c>
      <c r="L90" s="28">
        <f t="shared" si="32"/>
        <v>0</v>
      </c>
      <c r="M90" s="28">
        <f t="shared" ref="M90" si="33">SUM(M88:M89)</f>
        <v>0</v>
      </c>
    </row>
    <row r="91" spans="1:13" x14ac:dyDescent="0.3">
      <c r="A91" s="59" t="s">
        <v>38</v>
      </c>
      <c r="B91" s="59"/>
      <c r="C91" s="59"/>
      <c r="D91" s="19" t="s">
        <v>37</v>
      </c>
      <c r="E91" s="19">
        <f>E90</f>
        <v>0</v>
      </c>
      <c r="F91" s="19" t="s">
        <v>37</v>
      </c>
      <c r="G91" s="19" t="s">
        <v>37</v>
      </c>
      <c r="H91" s="29">
        <f t="shared" ref="H91:H92" si="34">SUM(I91:J91)</f>
        <v>0</v>
      </c>
      <c r="I91" s="19">
        <v>0</v>
      </c>
      <c r="J91" s="29">
        <v>0</v>
      </c>
      <c r="K91" s="29" cm="1">
        <f t="array" ref="K91">SUMPRODUCT(ROUND(IF(K88:K89&gt;0,E88:E89/D88:D89,0)*K88:K89,0))</f>
        <v>0</v>
      </c>
      <c r="L91" s="19">
        <f t="shared" ref="L91:M91" si="35">SUMIF($E88:$E89,"&gt;0",L88:L89)</f>
        <v>0</v>
      </c>
      <c r="M91" s="19">
        <f t="shared" si="35"/>
        <v>0</v>
      </c>
    </row>
    <row r="92" spans="1:13" x14ac:dyDescent="0.3">
      <c r="A92" s="59" t="s">
        <v>39</v>
      </c>
      <c r="B92" s="59"/>
      <c r="C92" s="59"/>
      <c r="D92" s="19">
        <f>SUMIF(G88:G89,"f",D88:D89)</f>
        <v>2</v>
      </c>
      <c r="E92" s="19">
        <f>SUMIF(G88:G89,"f",E88:E89)</f>
        <v>0</v>
      </c>
      <c r="F92" s="19" t="s">
        <v>37</v>
      </c>
      <c r="G92" s="19" t="s">
        <v>37</v>
      </c>
      <c r="H92" s="19">
        <f t="shared" si="34"/>
        <v>30</v>
      </c>
      <c r="I92" s="19">
        <f t="shared" ref="I92:J92" si="36">SUMIF($G88:$G89,"f",I88:I89)</f>
        <v>0</v>
      </c>
      <c r="J92" s="19">
        <f t="shared" si="36"/>
        <v>30</v>
      </c>
      <c r="K92" s="19">
        <f>SUMIF($G88:$G89,"f",K88:K89)</f>
        <v>1</v>
      </c>
      <c r="L92" s="19">
        <f t="shared" ref="L92:M92" si="37">SUMIF($G88:$G89,"f",L88:L89)</f>
        <v>0</v>
      </c>
      <c r="M92" s="19">
        <f t="shared" si="37"/>
        <v>0</v>
      </c>
    </row>
    <row r="93" spans="1:13" x14ac:dyDescent="0.3">
      <c r="A93" s="60" t="s">
        <v>40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26"/>
    </row>
    <row r="94" spans="1:13" x14ac:dyDescent="0.3">
      <c r="A94" s="19">
        <v>1</v>
      </c>
      <c r="B94" s="37" t="s">
        <v>22</v>
      </c>
      <c r="C94" s="19">
        <v>3</v>
      </c>
      <c r="D94" s="19">
        <v>4.5</v>
      </c>
      <c r="E94" s="19">
        <v>2.25</v>
      </c>
      <c r="F94" s="11" t="s">
        <v>69</v>
      </c>
      <c r="G94" s="19" t="s">
        <v>35</v>
      </c>
      <c r="H94" s="19">
        <f>I94+J94</f>
        <v>60</v>
      </c>
      <c r="I94" s="19">
        <v>30</v>
      </c>
      <c r="J94" s="19">
        <v>30</v>
      </c>
      <c r="K94" s="19">
        <v>2</v>
      </c>
      <c r="L94" s="19">
        <v>0</v>
      </c>
      <c r="M94" s="19">
        <v>0</v>
      </c>
    </row>
    <row r="95" spans="1:13" x14ac:dyDescent="0.3">
      <c r="A95" s="58" t="s">
        <v>36</v>
      </c>
      <c r="B95" s="58"/>
      <c r="C95" s="58"/>
      <c r="D95" s="28">
        <f>SUM(D94:D94)</f>
        <v>4.5</v>
      </c>
      <c r="E95" s="28">
        <f>SUM(E94:E94)</f>
        <v>2.25</v>
      </c>
      <c r="F95" s="28" t="s">
        <v>37</v>
      </c>
      <c r="G95" s="28" t="s">
        <v>37</v>
      </c>
      <c r="H95" s="28">
        <f>SUM(I95:J95)</f>
        <v>60</v>
      </c>
      <c r="I95" s="28">
        <f>SUM(I94:I94)</f>
        <v>30</v>
      </c>
      <c r="J95" s="28">
        <f>SUM(J94:J94)</f>
        <v>30</v>
      </c>
      <c r="K95" s="28">
        <f>SUM(K94:K94)</f>
        <v>2</v>
      </c>
      <c r="L95" s="28">
        <f>SUM(L94:L94)</f>
        <v>0</v>
      </c>
      <c r="M95" s="28">
        <f>SUM(M94:M94)</f>
        <v>0</v>
      </c>
    </row>
    <row r="96" spans="1:13" x14ac:dyDescent="0.3">
      <c r="A96" s="59" t="s">
        <v>38</v>
      </c>
      <c r="B96" s="59"/>
      <c r="C96" s="59"/>
      <c r="D96" s="19" t="s">
        <v>37</v>
      </c>
      <c r="E96" s="19">
        <f>E95</f>
        <v>2.25</v>
      </c>
      <c r="F96" s="19" t="s">
        <v>37</v>
      </c>
      <c r="G96" s="19" t="s">
        <v>37</v>
      </c>
      <c r="H96" s="29">
        <f t="shared" ref="H96:H97" si="38">SUM(I96:J96)</f>
        <v>30</v>
      </c>
      <c r="I96" s="19">
        <v>0</v>
      </c>
      <c r="J96" s="29">
        <f>SUMPRODUCT(ROUND(IF(IF(J94&gt;0,E94/(J94/H94*D94),0)*J94&gt;J94,J94,IF(J94&gt;0,E94/(J94/H94*D94),0)*J94),0))</f>
        <v>30</v>
      </c>
      <c r="K96" s="29">
        <f>SUMPRODUCT(ROUND(IF(K94&gt;0,E94/D94,0)*K94,0))</f>
        <v>1</v>
      </c>
      <c r="L96" s="19">
        <f>SUMIF($E94:$E94,"&gt;0",L94:L94)</f>
        <v>0</v>
      </c>
      <c r="M96" s="19">
        <f>SUMIF($E94:$E94,"&gt;0",M94:M94)</f>
        <v>0</v>
      </c>
    </row>
    <row r="97" spans="1:13" x14ac:dyDescent="0.3">
      <c r="A97" s="59" t="s">
        <v>39</v>
      </c>
      <c r="B97" s="59"/>
      <c r="C97" s="59"/>
      <c r="D97" s="19">
        <f>SUMIF(G94:G94,"f",D94:D94)</f>
        <v>0</v>
      </c>
      <c r="E97" s="19">
        <f>SUMIF(G94:G94,"f",E94:E94)</f>
        <v>0</v>
      </c>
      <c r="F97" s="19" t="s">
        <v>37</v>
      </c>
      <c r="G97" s="19" t="s">
        <v>37</v>
      </c>
      <c r="H97" s="19">
        <f t="shared" si="38"/>
        <v>0</v>
      </c>
      <c r="I97" s="19">
        <f>SUMIF($G94:$G94,"f",I94:I94)</f>
        <v>0</v>
      </c>
      <c r="J97" s="19">
        <f>SUMIF($G94:$G94,"f",J94:J94)</f>
        <v>0</v>
      </c>
      <c r="K97" s="19">
        <f>SUMIF($G94:$G94,"f",K94:K94)</f>
        <v>0</v>
      </c>
      <c r="L97" s="19">
        <f>SUMIF($G94:$G94,"f",L94:L94)</f>
        <v>0</v>
      </c>
      <c r="M97" s="19">
        <f>SUMIF($G94:$G94,"f",M94:M94)</f>
        <v>0</v>
      </c>
    </row>
    <row r="98" spans="1:13" x14ac:dyDescent="0.3">
      <c r="A98" s="60" t="s">
        <v>41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26"/>
    </row>
    <row r="99" spans="1:13" x14ac:dyDescent="0.3">
      <c r="A99" s="19">
        <v>1</v>
      </c>
      <c r="B99" s="46" t="s">
        <v>102</v>
      </c>
      <c r="C99" s="19">
        <v>3</v>
      </c>
      <c r="D99" s="19">
        <v>6</v>
      </c>
      <c r="E99" s="19">
        <v>3.6</v>
      </c>
      <c r="F99" s="19" t="s">
        <v>70</v>
      </c>
      <c r="G99" s="11" t="s">
        <v>35</v>
      </c>
      <c r="H99" s="11">
        <f>I99+J99</f>
        <v>75</v>
      </c>
      <c r="I99" s="11">
        <v>30</v>
      </c>
      <c r="J99" s="11">
        <v>45</v>
      </c>
      <c r="K99" s="11">
        <v>4</v>
      </c>
      <c r="L99" s="19">
        <v>0</v>
      </c>
      <c r="M99" s="19">
        <v>0</v>
      </c>
    </row>
    <row r="100" spans="1:13" x14ac:dyDescent="0.3">
      <c r="A100" s="19">
        <v>2</v>
      </c>
      <c r="B100" s="46" t="s">
        <v>103</v>
      </c>
      <c r="C100" s="19">
        <v>3</v>
      </c>
      <c r="D100" s="19">
        <v>6</v>
      </c>
      <c r="E100" s="19">
        <v>3.6</v>
      </c>
      <c r="F100" s="19" t="s">
        <v>70</v>
      </c>
      <c r="G100" s="11" t="s">
        <v>35</v>
      </c>
      <c r="H100" s="11">
        <f t="shared" ref="H100" si="39">I100+J100</f>
        <v>75</v>
      </c>
      <c r="I100" s="11">
        <v>30</v>
      </c>
      <c r="J100" s="11">
        <v>45</v>
      </c>
      <c r="K100" s="11">
        <v>4</v>
      </c>
      <c r="L100" s="19">
        <v>0</v>
      </c>
      <c r="M100" s="19">
        <v>0</v>
      </c>
    </row>
    <row r="101" spans="1:13" x14ac:dyDescent="0.3">
      <c r="A101" s="19">
        <v>3</v>
      </c>
      <c r="B101" s="50" t="s">
        <v>104</v>
      </c>
      <c r="C101" s="19">
        <v>3</v>
      </c>
      <c r="D101" s="19">
        <v>2</v>
      </c>
      <c r="E101" s="19">
        <v>0</v>
      </c>
      <c r="F101" s="11" t="s">
        <v>69</v>
      </c>
      <c r="G101" s="11" t="s">
        <v>35</v>
      </c>
      <c r="H101" s="11">
        <f>I101+J101</f>
        <v>30</v>
      </c>
      <c r="I101" s="11">
        <v>30</v>
      </c>
      <c r="J101" s="11">
        <v>0</v>
      </c>
      <c r="K101" s="11">
        <v>2</v>
      </c>
      <c r="L101" s="19">
        <v>0</v>
      </c>
      <c r="M101" s="19">
        <v>0</v>
      </c>
    </row>
    <row r="102" spans="1:13" x14ac:dyDescent="0.3">
      <c r="A102" s="58" t="s">
        <v>36</v>
      </c>
      <c r="B102" s="58"/>
      <c r="C102" s="58"/>
      <c r="D102" s="28">
        <f>SUM(D99:D101)</f>
        <v>14</v>
      </c>
      <c r="E102" s="28">
        <f>SUM(E99:E101)</f>
        <v>7.2</v>
      </c>
      <c r="F102" s="28" t="s">
        <v>37</v>
      </c>
      <c r="G102" s="28" t="s">
        <v>37</v>
      </c>
      <c r="H102" s="28">
        <f>SUM(I102:J102)</f>
        <v>180</v>
      </c>
      <c r="I102" s="28">
        <f>SUM(I99:I101)</f>
        <v>90</v>
      </c>
      <c r="J102" s="28">
        <f>SUM(J99:J101)</f>
        <v>90</v>
      </c>
      <c r="K102" s="28">
        <f>SUM(K99:K101)</f>
        <v>10</v>
      </c>
      <c r="L102" s="28">
        <f>SUM(L99:L101)</f>
        <v>0</v>
      </c>
      <c r="M102" s="28">
        <f>SUM(M99:M101)</f>
        <v>0</v>
      </c>
    </row>
    <row r="103" spans="1:13" x14ac:dyDescent="0.3">
      <c r="A103" s="59" t="s">
        <v>38</v>
      </c>
      <c r="B103" s="59"/>
      <c r="C103" s="59"/>
      <c r="D103" s="19" t="s">
        <v>37</v>
      </c>
      <c r="E103" s="19">
        <f>E102</f>
        <v>7.2</v>
      </c>
      <c r="F103" s="19" t="s">
        <v>37</v>
      </c>
      <c r="G103" s="19" t="s">
        <v>37</v>
      </c>
      <c r="H103" s="29">
        <f t="shared" ref="H103:H104" si="40">SUM(I103:J103)</f>
        <v>90</v>
      </c>
      <c r="I103" s="19">
        <v>0</v>
      </c>
      <c r="J103" s="29" cm="1">
        <f t="array" ref="J103">SUMPRODUCT(ROUND(IF(IF(J99:J101&gt;0,E99:E101/(J99:J101/H99:H101*D99:D101),0)*J99:J101&gt;J99:J101,J99:J101,IF(J99:J101&gt;0,E99:E101/(J99:J101/H99:H101*D99:D101),0)*J99:J101),0))</f>
        <v>90</v>
      </c>
      <c r="K103" s="29" cm="1">
        <f t="array" ref="K103">SUMPRODUCT(ROUND(IF(K99:K101&gt;0,E99:E101/D99:D101,0)*K99:K101,0))</f>
        <v>4</v>
      </c>
      <c r="L103" s="19">
        <f>SUMIF($E99:$E101,"&gt;0",L99:L101)</f>
        <v>0</v>
      </c>
      <c r="M103" s="19">
        <f>SUMIF($E99:$E101,"&gt;0",M99:M101)</f>
        <v>0</v>
      </c>
    </row>
    <row r="104" spans="1:13" x14ac:dyDescent="0.3">
      <c r="A104" s="59" t="s">
        <v>39</v>
      </c>
      <c r="B104" s="59"/>
      <c r="C104" s="59"/>
      <c r="D104" s="19">
        <f>SUMIF(G99:G101,"f",D99:D101)</f>
        <v>0</v>
      </c>
      <c r="E104" s="19">
        <f>SUMIF(G99:G101,"f",E99:E101)</f>
        <v>0</v>
      </c>
      <c r="F104" s="19" t="s">
        <v>37</v>
      </c>
      <c r="G104" s="19" t="s">
        <v>37</v>
      </c>
      <c r="H104" s="19">
        <f t="shared" si="40"/>
        <v>0</v>
      </c>
      <c r="I104" s="19">
        <f>SUMIF($G99:$G101,"f",I99:I101)</f>
        <v>0</v>
      </c>
      <c r="J104" s="19">
        <f>SUMIF($G99:$G101,"f",J99:J101)</f>
        <v>0</v>
      </c>
      <c r="K104" s="19">
        <f>SUMIF($G99:$G101,"f",K99:K101)</f>
        <v>0</v>
      </c>
      <c r="L104" s="19">
        <f>SUMIF($G99:$G101,"f",L99:L101)</f>
        <v>0</v>
      </c>
      <c r="M104" s="19">
        <f>SUMIF($G99:$G101,"f",M99:M101)</f>
        <v>0</v>
      </c>
    </row>
    <row r="105" spans="1:13" x14ac:dyDescent="0.3">
      <c r="A105" s="60" t="s">
        <v>42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26"/>
    </row>
    <row r="106" spans="1:13" x14ac:dyDescent="0.3">
      <c r="A106" s="19">
        <v>1</v>
      </c>
      <c r="B106" s="46" t="s">
        <v>105</v>
      </c>
      <c r="C106" s="19">
        <v>3</v>
      </c>
      <c r="D106" s="19">
        <v>3.5</v>
      </c>
      <c r="E106" s="19">
        <v>1.17</v>
      </c>
      <c r="F106" s="11" t="s">
        <v>70</v>
      </c>
      <c r="G106" s="19" t="s">
        <v>34</v>
      </c>
      <c r="H106" s="19">
        <f>I106+J106</f>
        <v>45</v>
      </c>
      <c r="I106" s="11">
        <v>15</v>
      </c>
      <c r="J106" s="11">
        <v>30</v>
      </c>
      <c r="K106" s="11">
        <v>4</v>
      </c>
      <c r="L106" s="19">
        <v>0</v>
      </c>
      <c r="M106" s="19">
        <v>0</v>
      </c>
    </row>
    <row r="107" spans="1:13" x14ac:dyDescent="0.3">
      <c r="A107" s="19">
        <v>2</v>
      </c>
      <c r="B107" s="49" t="s">
        <v>106</v>
      </c>
      <c r="C107" s="19">
        <v>3</v>
      </c>
      <c r="D107" s="19">
        <v>6</v>
      </c>
      <c r="E107" s="19">
        <v>2.4</v>
      </c>
      <c r="F107" s="11" t="s">
        <v>70</v>
      </c>
      <c r="G107" s="19" t="s">
        <v>34</v>
      </c>
      <c r="H107" s="19">
        <f>I107+J107</f>
        <v>75</v>
      </c>
      <c r="I107" s="11">
        <v>30</v>
      </c>
      <c r="J107" s="11">
        <v>45</v>
      </c>
      <c r="K107" s="11">
        <v>4</v>
      </c>
      <c r="L107" s="19">
        <v>0</v>
      </c>
      <c r="M107" s="19">
        <v>0</v>
      </c>
    </row>
    <row r="108" spans="1:13" x14ac:dyDescent="0.3">
      <c r="A108" s="58" t="s">
        <v>36</v>
      </c>
      <c r="B108" s="58"/>
      <c r="C108" s="58"/>
      <c r="D108" s="28">
        <f>SUM(D106:D107)</f>
        <v>9.5</v>
      </c>
      <c r="E108" s="28">
        <f>SUM(E106:E107)</f>
        <v>3.57</v>
      </c>
      <c r="F108" s="28" t="s">
        <v>37</v>
      </c>
      <c r="G108" s="28" t="s">
        <v>37</v>
      </c>
      <c r="H108" s="28">
        <f>SUM(I108:J108)</f>
        <v>120</v>
      </c>
      <c r="I108" s="28">
        <f t="shared" ref="I108:L108" si="41">SUM(I106:I107)</f>
        <v>45</v>
      </c>
      <c r="J108" s="28">
        <f t="shared" si="41"/>
        <v>75</v>
      </c>
      <c r="K108" s="28">
        <f t="shared" si="41"/>
        <v>8</v>
      </c>
      <c r="L108" s="28">
        <f t="shared" si="41"/>
        <v>0</v>
      </c>
      <c r="M108" s="28">
        <f t="shared" ref="M108" si="42">SUM(M106:M107)</f>
        <v>0</v>
      </c>
    </row>
    <row r="109" spans="1:13" x14ac:dyDescent="0.3">
      <c r="A109" s="59" t="s">
        <v>38</v>
      </c>
      <c r="B109" s="59"/>
      <c r="C109" s="59"/>
      <c r="D109" s="19" t="s">
        <v>37</v>
      </c>
      <c r="E109" s="19">
        <f>E108</f>
        <v>3.57</v>
      </c>
      <c r="F109" s="19" t="s">
        <v>37</v>
      </c>
      <c r="G109" s="19" t="s">
        <v>37</v>
      </c>
      <c r="H109" s="29">
        <f t="shared" ref="H109:H110" si="43">SUM(I109:J109)</f>
        <v>45</v>
      </c>
      <c r="I109" s="19">
        <v>0</v>
      </c>
      <c r="J109" s="29" cm="1">
        <f t="array" ref="J109">SUMPRODUCT(ROUND(IF(IF(J106:J107&gt;0,E106:E107/(J106:J107/H106:H107*D106:D107),0)*J106:J107&gt;J106:J107,J106:J107,IF(J106:J107&gt;0,E106:E107/(J106:J107/H106:H107*D106:D107),0)*J106:J107),0))</f>
        <v>45</v>
      </c>
      <c r="K109" s="29" cm="1">
        <f t="array" ref="K109">SUMPRODUCT(ROUND(IF(K106:K107&gt;0,E106:E107/D106:D107,0)*K106:K107,0))</f>
        <v>3</v>
      </c>
      <c r="L109" s="19">
        <f t="shared" ref="L109:M109" si="44">SUMIF($E106:$E107,"&gt;0",L106:L107)</f>
        <v>0</v>
      </c>
      <c r="M109" s="19">
        <f t="shared" si="44"/>
        <v>0</v>
      </c>
    </row>
    <row r="110" spans="1:13" x14ac:dyDescent="0.3">
      <c r="A110" s="59" t="s">
        <v>39</v>
      </c>
      <c r="B110" s="59"/>
      <c r="C110" s="59"/>
      <c r="D110" s="19">
        <f>SUMIF(G106:G107,"f",D106:D107)</f>
        <v>9.5</v>
      </c>
      <c r="E110" s="19">
        <f>SUMIF(G106:G107,"f",E106:E107)</f>
        <v>3.57</v>
      </c>
      <c r="F110" s="19" t="s">
        <v>37</v>
      </c>
      <c r="G110" s="19" t="s">
        <v>37</v>
      </c>
      <c r="H110" s="19">
        <f t="shared" si="43"/>
        <v>120</v>
      </c>
      <c r="I110" s="19">
        <f t="shared" ref="I110:J110" si="45">SUMIF($G106:$G107,"f",I106:I107)</f>
        <v>45</v>
      </c>
      <c r="J110" s="19">
        <f t="shared" si="45"/>
        <v>75</v>
      </c>
      <c r="K110" s="19">
        <f>SUMIF($G106:$G107,"f",K106:K107)</f>
        <v>8</v>
      </c>
      <c r="L110" s="19">
        <f t="shared" ref="L110:M110" si="46">SUMIF($G106:$G107,"f",L106:L107)</f>
        <v>0</v>
      </c>
      <c r="M110" s="19">
        <f t="shared" si="46"/>
        <v>0</v>
      </c>
    </row>
    <row r="111" spans="1:13" x14ac:dyDescent="0.3">
      <c r="A111" s="58" t="s">
        <v>85</v>
      </c>
      <c r="B111" s="58"/>
      <c r="C111" s="58"/>
      <c r="D111" s="28">
        <f>D90+D95+D102+D108</f>
        <v>30</v>
      </c>
      <c r="E111" s="28">
        <f>E90+E95+E102+E108</f>
        <v>13.02</v>
      </c>
      <c r="F111" s="28" t="s">
        <v>37</v>
      </c>
      <c r="G111" s="28" t="s">
        <v>37</v>
      </c>
      <c r="H111" s="28">
        <f t="shared" ref="H111:M111" si="47">H90+H95+H102+H108</f>
        <v>420</v>
      </c>
      <c r="I111" s="28">
        <f t="shared" si="47"/>
        <v>165</v>
      </c>
      <c r="J111" s="28">
        <f t="shared" si="47"/>
        <v>255</v>
      </c>
      <c r="K111" s="28">
        <f t="shared" si="47"/>
        <v>21</v>
      </c>
      <c r="L111" s="28">
        <f t="shared" si="47"/>
        <v>0</v>
      </c>
      <c r="M111" s="28">
        <f t="shared" si="47"/>
        <v>0</v>
      </c>
    </row>
    <row r="113" spans="1:13" x14ac:dyDescent="0.3">
      <c r="A113" s="26" t="s">
        <v>13</v>
      </c>
    </row>
    <row r="114" spans="1:13" ht="72" customHeight="1" x14ac:dyDescent="0.3">
      <c r="A114" s="66" t="s">
        <v>24</v>
      </c>
      <c r="B114" s="66" t="s">
        <v>25</v>
      </c>
      <c r="C114" s="63" t="s">
        <v>26</v>
      </c>
      <c r="D114" s="63" t="s">
        <v>27</v>
      </c>
      <c r="E114" s="62" t="s">
        <v>28</v>
      </c>
      <c r="F114" s="63" t="s">
        <v>29</v>
      </c>
      <c r="G114" s="62" t="s">
        <v>30</v>
      </c>
      <c r="H114" s="67" t="s">
        <v>31</v>
      </c>
      <c r="I114" s="67"/>
      <c r="J114" s="67"/>
      <c r="K114" s="67"/>
      <c r="L114" s="63" t="s">
        <v>91</v>
      </c>
      <c r="M114" s="63" t="s">
        <v>134</v>
      </c>
    </row>
    <row r="115" spans="1:13" ht="72" customHeight="1" x14ac:dyDescent="0.3">
      <c r="A115" s="66"/>
      <c r="B115" s="66"/>
      <c r="C115" s="63"/>
      <c r="D115" s="63"/>
      <c r="E115" s="62"/>
      <c r="F115" s="63"/>
      <c r="G115" s="62"/>
      <c r="H115" s="53" t="s">
        <v>2</v>
      </c>
      <c r="I115" s="27" t="s">
        <v>3</v>
      </c>
      <c r="J115" s="27" t="s">
        <v>4</v>
      </c>
      <c r="K115" s="27" t="s">
        <v>66</v>
      </c>
      <c r="L115" s="63"/>
      <c r="M115" s="63"/>
    </row>
    <row r="116" spans="1:13" x14ac:dyDescent="0.3">
      <c r="A116" s="72" t="s">
        <v>32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</row>
    <row r="117" spans="1:13" x14ac:dyDescent="0.3">
      <c r="A117" s="74" t="s">
        <v>33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</row>
    <row r="118" spans="1:13" x14ac:dyDescent="0.3">
      <c r="A118" s="19">
        <v>1</v>
      </c>
      <c r="B118" s="46" t="s">
        <v>14</v>
      </c>
      <c r="C118" s="11">
        <v>4</v>
      </c>
      <c r="D118" s="11">
        <v>2</v>
      </c>
      <c r="E118" s="19">
        <v>0</v>
      </c>
      <c r="F118" s="11" t="s">
        <v>69</v>
      </c>
      <c r="G118" s="19" t="s">
        <v>34</v>
      </c>
      <c r="H118" s="19">
        <f t="shared" ref="H118:H119" si="48">I118+J118</f>
        <v>30</v>
      </c>
      <c r="I118" s="11">
        <v>0</v>
      </c>
      <c r="J118" s="11">
        <v>30</v>
      </c>
      <c r="K118" s="11">
        <v>1</v>
      </c>
      <c r="L118" s="19">
        <v>0</v>
      </c>
      <c r="M118" s="19">
        <v>0</v>
      </c>
    </row>
    <row r="119" spans="1:13" x14ac:dyDescent="0.3">
      <c r="A119" s="19">
        <v>2</v>
      </c>
      <c r="B119" s="46" t="s">
        <v>15</v>
      </c>
      <c r="C119" s="11">
        <v>4</v>
      </c>
      <c r="D119" s="11">
        <v>0</v>
      </c>
      <c r="E119" s="19">
        <v>0</v>
      </c>
      <c r="F119" s="11" t="s">
        <v>69</v>
      </c>
      <c r="G119" s="19" t="s">
        <v>35</v>
      </c>
      <c r="H119" s="19">
        <f t="shared" si="48"/>
        <v>30</v>
      </c>
      <c r="I119" s="11">
        <v>0</v>
      </c>
      <c r="J119" s="11">
        <v>30</v>
      </c>
      <c r="K119" s="11">
        <v>0</v>
      </c>
      <c r="L119" s="19">
        <v>0</v>
      </c>
      <c r="M119" s="19">
        <v>0</v>
      </c>
    </row>
    <row r="120" spans="1:13" x14ac:dyDescent="0.3">
      <c r="A120" s="58" t="s">
        <v>36</v>
      </c>
      <c r="B120" s="58"/>
      <c r="C120" s="58"/>
      <c r="D120" s="28">
        <f>SUM(D118:D119)</f>
        <v>2</v>
      </c>
      <c r="E120" s="28">
        <f>SUM(E118:E119)</f>
        <v>0</v>
      </c>
      <c r="F120" s="28" t="s">
        <v>37</v>
      </c>
      <c r="G120" s="28" t="s">
        <v>37</v>
      </c>
      <c r="H120" s="28">
        <f>SUM(I120:J120)</f>
        <v>60</v>
      </c>
      <c r="I120" s="28">
        <f t="shared" ref="I120:L120" si="49">SUM(I118:I119)</f>
        <v>0</v>
      </c>
      <c r="J120" s="28">
        <f t="shared" si="49"/>
        <v>60</v>
      </c>
      <c r="K120" s="28">
        <f t="shared" si="49"/>
        <v>1</v>
      </c>
      <c r="L120" s="28">
        <f t="shared" si="49"/>
        <v>0</v>
      </c>
      <c r="M120" s="28">
        <f t="shared" ref="M120" si="50">SUM(M118:M119)</f>
        <v>0</v>
      </c>
    </row>
    <row r="121" spans="1:13" x14ac:dyDescent="0.3">
      <c r="A121" s="59" t="s">
        <v>38</v>
      </c>
      <c r="B121" s="59"/>
      <c r="C121" s="59"/>
      <c r="D121" s="19" t="s">
        <v>37</v>
      </c>
      <c r="E121" s="19">
        <f>E120</f>
        <v>0</v>
      </c>
      <c r="F121" s="19" t="s">
        <v>37</v>
      </c>
      <c r="G121" s="19" t="s">
        <v>37</v>
      </c>
      <c r="H121" s="29">
        <f t="shared" ref="H121:H122" si="51">SUM(I121:J121)</f>
        <v>0</v>
      </c>
      <c r="I121" s="19">
        <v>0</v>
      </c>
      <c r="J121" s="29">
        <v>0</v>
      </c>
      <c r="K121" s="29" cm="1">
        <f t="array" ref="K121">SUMPRODUCT(ROUND(IF(K118:K119&gt;0,E118:E119/D118:D119,0)*K118:K119,0))</f>
        <v>0</v>
      </c>
      <c r="L121" s="19">
        <f t="shared" ref="L121:M121" si="52">SUMIF($E118:$E119,"&gt;0",L118:L119)</f>
        <v>0</v>
      </c>
      <c r="M121" s="19">
        <f t="shared" si="52"/>
        <v>0</v>
      </c>
    </row>
    <row r="122" spans="1:13" x14ac:dyDescent="0.3">
      <c r="A122" s="59" t="s">
        <v>39</v>
      </c>
      <c r="B122" s="59"/>
      <c r="C122" s="59"/>
      <c r="D122" s="19">
        <f>SUMIF(G118:G119,"f",D118:D119)</f>
        <v>2</v>
      </c>
      <c r="E122" s="19">
        <f>SUMIF(G118:G119,"f",E118:E119)</f>
        <v>0</v>
      </c>
      <c r="F122" s="19" t="s">
        <v>37</v>
      </c>
      <c r="G122" s="19" t="s">
        <v>37</v>
      </c>
      <c r="H122" s="19">
        <f t="shared" si="51"/>
        <v>30</v>
      </c>
      <c r="I122" s="19">
        <f t="shared" ref="I122:J122" si="53">SUMIF($G118:$G119,"f",I118:I119)</f>
        <v>0</v>
      </c>
      <c r="J122" s="19">
        <f t="shared" si="53"/>
        <v>30</v>
      </c>
      <c r="K122" s="19">
        <f>SUMIF($G118:$G119,"f",K118:K119)</f>
        <v>1</v>
      </c>
      <c r="L122" s="19">
        <f t="shared" ref="L122:M122" si="54">SUMIF($G118:$G119,"f",L118:L119)</f>
        <v>0</v>
      </c>
      <c r="M122" s="19">
        <f t="shared" si="54"/>
        <v>0</v>
      </c>
    </row>
    <row r="123" spans="1:13" x14ac:dyDescent="0.3">
      <c r="A123" s="60" t="s">
        <v>41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26"/>
    </row>
    <row r="124" spans="1:13" x14ac:dyDescent="0.3">
      <c r="A124" s="19">
        <v>1</v>
      </c>
      <c r="B124" s="46" t="s">
        <v>108</v>
      </c>
      <c r="C124" s="19">
        <v>4</v>
      </c>
      <c r="D124" s="19">
        <v>5</v>
      </c>
      <c r="E124" s="19">
        <v>2.5</v>
      </c>
      <c r="F124" s="11" t="s">
        <v>70</v>
      </c>
      <c r="G124" s="19" t="s">
        <v>35</v>
      </c>
      <c r="H124" s="19">
        <f>I124+J124</f>
        <v>60</v>
      </c>
      <c r="I124" s="11">
        <v>30</v>
      </c>
      <c r="J124" s="11">
        <v>30</v>
      </c>
      <c r="K124" s="11">
        <v>4</v>
      </c>
      <c r="L124" s="19">
        <v>0</v>
      </c>
      <c r="M124" s="19">
        <v>0</v>
      </c>
    </row>
    <row r="125" spans="1:13" x14ac:dyDescent="0.3">
      <c r="A125" s="58" t="s">
        <v>36</v>
      </c>
      <c r="B125" s="58"/>
      <c r="C125" s="58"/>
      <c r="D125" s="28">
        <f>SUM(D124:D124)</f>
        <v>5</v>
      </c>
      <c r="E125" s="28">
        <f>SUM(E124:E124)</f>
        <v>2.5</v>
      </c>
      <c r="F125" s="28" t="s">
        <v>37</v>
      </c>
      <c r="G125" s="28" t="s">
        <v>37</v>
      </c>
      <c r="H125" s="28">
        <f t="shared" ref="H125:M125" si="55">SUM(H124:H124)</f>
        <v>60</v>
      </c>
      <c r="I125" s="28">
        <f t="shared" si="55"/>
        <v>30</v>
      </c>
      <c r="J125" s="28">
        <f t="shared" si="55"/>
        <v>30</v>
      </c>
      <c r="K125" s="28">
        <f t="shared" si="55"/>
        <v>4</v>
      </c>
      <c r="L125" s="28">
        <f t="shared" si="55"/>
        <v>0</v>
      </c>
      <c r="M125" s="28">
        <f t="shared" si="55"/>
        <v>0</v>
      </c>
    </row>
    <row r="126" spans="1:13" x14ac:dyDescent="0.3">
      <c r="A126" s="59" t="s">
        <v>38</v>
      </c>
      <c r="B126" s="59"/>
      <c r="C126" s="59"/>
      <c r="D126" s="19" t="s">
        <v>37</v>
      </c>
      <c r="E126" s="19">
        <f>E125</f>
        <v>2.5</v>
      </c>
      <c r="F126" s="19" t="s">
        <v>37</v>
      </c>
      <c r="G126" s="19" t="s">
        <v>37</v>
      </c>
      <c r="H126" s="29">
        <f>SUM(I126:J126)</f>
        <v>30</v>
      </c>
      <c r="I126" s="19">
        <v>0</v>
      </c>
      <c r="J126" s="29">
        <f>SUMPRODUCT(ROUND(IF(IF(J124&gt;0,E124/(J124/H124*D124),0)*J124&gt;J124,J124,IF(J124&gt;0,E124/(J124/H124*D124),0)*J124),0))</f>
        <v>30</v>
      </c>
      <c r="K126" s="29">
        <f>SUMPRODUCT(ROUND(IF(K124&gt;0,E124/D124,0)*K124,0))</f>
        <v>2</v>
      </c>
      <c r="L126" s="19">
        <f>SUMIF($E124:$E124,"&gt;0",L124:L124)</f>
        <v>0</v>
      </c>
      <c r="M126" s="19">
        <f>SUMIF($E124:$E124,"&gt;0",M124:M124)</f>
        <v>0</v>
      </c>
    </row>
    <row r="127" spans="1:13" x14ac:dyDescent="0.3">
      <c r="A127" s="59" t="s">
        <v>39</v>
      </c>
      <c r="B127" s="59"/>
      <c r="C127" s="59"/>
      <c r="D127" s="19">
        <f>SUMIF(G124:G124,"f",D124:D124)</f>
        <v>0</v>
      </c>
      <c r="E127" s="19">
        <f>SUMIF(G124:G124,"f",E124:E124)</f>
        <v>0</v>
      </c>
      <c r="F127" s="19" t="s">
        <v>37</v>
      </c>
      <c r="G127" s="19" t="s">
        <v>37</v>
      </c>
      <c r="H127" s="19">
        <f t="shared" ref="H127" si="56">SUM(I127:J127)</f>
        <v>0</v>
      </c>
      <c r="I127" s="19">
        <f>SUMIF($G124:$G124,"f",I124:I124)</f>
        <v>0</v>
      </c>
      <c r="J127" s="19">
        <f>SUMIF($G124:$G124,"f",J124:J124)</f>
        <v>0</v>
      </c>
      <c r="K127" s="19">
        <f>SUMIF($G124:$G124,"f",K124:K124)</f>
        <v>0</v>
      </c>
      <c r="L127" s="19">
        <f>SUMIF($G124:$G124,"f",L124:L124)</f>
        <v>0</v>
      </c>
      <c r="M127" s="19">
        <f>SUMIF($G124:$G124,"f",M124:M124)</f>
        <v>0</v>
      </c>
    </row>
    <row r="128" spans="1:13" x14ac:dyDescent="0.3">
      <c r="A128" s="60" t="s">
        <v>42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26"/>
    </row>
    <row r="129" spans="1:13" x14ac:dyDescent="0.3">
      <c r="A129" s="19">
        <v>1</v>
      </c>
      <c r="B129" s="37" t="s">
        <v>109</v>
      </c>
      <c r="C129" s="19">
        <v>4</v>
      </c>
      <c r="D129" s="19">
        <v>3.5</v>
      </c>
      <c r="E129" s="19">
        <v>1.17</v>
      </c>
      <c r="F129" s="11" t="s">
        <v>69</v>
      </c>
      <c r="G129" s="19" t="s">
        <v>34</v>
      </c>
      <c r="H129" s="19">
        <f>I129+J129</f>
        <v>45</v>
      </c>
      <c r="I129" s="19">
        <v>30</v>
      </c>
      <c r="J129" s="19">
        <v>15</v>
      </c>
      <c r="K129" s="19">
        <v>2</v>
      </c>
      <c r="L129" s="19">
        <v>0</v>
      </c>
      <c r="M129" s="19">
        <v>0</v>
      </c>
    </row>
    <row r="130" spans="1:13" ht="28.8" x14ac:dyDescent="0.3">
      <c r="A130" s="19">
        <v>2</v>
      </c>
      <c r="B130" s="37" t="s">
        <v>110</v>
      </c>
      <c r="C130" s="19">
        <v>4</v>
      </c>
      <c r="D130" s="38">
        <v>4.5</v>
      </c>
      <c r="E130" s="19">
        <v>2.25</v>
      </c>
      <c r="F130" s="19" t="s">
        <v>69</v>
      </c>
      <c r="G130" s="19" t="s">
        <v>34</v>
      </c>
      <c r="H130" s="19">
        <f t="shared" ref="H130:H131" si="57">I130+J130</f>
        <v>60</v>
      </c>
      <c r="I130" s="19">
        <v>30</v>
      </c>
      <c r="J130" s="19">
        <v>30</v>
      </c>
      <c r="K130" s="19">
        <v>2</v>
      </c>
      <c r="L130" s="19">
        <v>0</v>
      </c>
      <c r="M130" s="19">
        <v>0</v>
      </c>
    </row>
    <row r="131" spans="1:13" x14ac:dyDescent="0.3">
      <c r="A131" s="19">
        <v>3</v>
      </c>
      <c r="B131" s="46" t="s">
        <v>111</v>
      </c>
      <c r="C131" s="19">
        <v>4</v>
      </c>
      <c r="D131" s="19">
        <v>5</v>
      </c>
      <c r="E131" s="19">
        <v>2.5</v>
      </c>
      <c r="F131" s="11" t="s">
        <v>70</v>
      </c>
      <c r="G131" s="19" t="s">
        <v>34</v>
      </c>
      <c r="H131" s="19">
        <f t="shared" si="57"/>
        <v>60</v>
      </c>
      <c r="I131" s="11">
        <v>30</v>
      </c>
      <c r="J131" s="11">
        <v>30</v>
      </c>
      <c r="K131" s="11">
        <v>4</v>
      </c>
      <c r="L131" s="19">
        <v>0</v>
      </c>
      <c r="M131" s="19">
        <v>0</v>
      </c>
    </row>
    <row r="132" spans="1:13" x14ac:dyDescent="0.3">
      <c r="A132" s="19">
        <v>4</v>
      </c>
      <c r="B132" s="46" t="s">
        <v>112</v>
      </c>
      <c r="C132" s="19">
        <v>4</v>
      </c>
      <c r="D132" s="19">
        <v>5</v>
      </c>
      <c r="E132" s="19">
        <v>2.5</v>
      </c>
      <c r="F132" s="11" t="s">
        <v>70</v>
      </c>
      <c r="G132" s="19" t="s">
        <v>34</v>
      </c>
      <c r="H132" s="19">
        <f t="shared" ref="H132" si="58">I132+J132</f>
        <v>60</v>
      </c>
      <c r="I132" s="11">
        <v>30</v>
      </c>
      <c r="J132" s="11">
        <v>30</v>
      </c>
      <c r="K132" s="11">
        <v>4</v>
      </c>
      <c r="L132" s="19">
        <v>0</v>
      </c>
      <c r="M132" s="19">
        <v>0</v>
      </c>
    </row>
    <row r="133" spans="1:13" x14ac:dyDescent="0.3">
      <c r="A133" s="19">
        <v>5</v>
      </c>
      <c r="B133" s="37" t="s">
        <v>113</v>
      </c>
      <c r="C133" s="19">
        <v>4</v>
      </c>
      <c r="D133" s="19">
        <v>5</v>
      </c>
      <c r="E133" s="19">
        <v>2.5</v>
      </c>
      <c r="F133" s="19" t="s">
        <v>70</v>
      </c>
      <c r="G133" s="11" t="s">
        <v>34</v>
      </c>
      <c r="H133" s="11">
        <f>I133+J133</f>
        <v>60</v>
      </c>
      <c r="I133" s="11">
        <v>30</v>
      </c>
      <c r="J133" s="11">
        <v>30</v>
      </c>
      <c r="K133" s="11">
        <v>4</v>
      </c>
      <c r="L133" s="19">
        <v>0</v>
      </c>
      <c r="M133" s="19">
        <v>0</v>
      </c>
    </row>
    <row r="134" spans="1:13" x14ac:dyDescent="0.3">
      <c r="A134" s="58" t="s">
        <v>36</v>
      </c>
      <c r="B134" s="58"/>
      <c r="C134" s="58"/>
      <c r="D134" s="28">
        <f>SUM(D129:D133)</f>
        <v>23</v>
      </c>
      <c r="E134" s="28">
        <f>SUM(E129:E133)</f>
        <v>10.92</v>
      </c>
      <c r="F134" s="28" t="s">
        <v>37</v>
      </c>
      <c r="G134" s="28" t="s">
        <v>37</v>
      </c>
      <c r="H134" s="28">
        <f t="shared" ref="H134:M134" si="59">SUM(H129:H133)</f>
        <v>285</v>
      </c>
      <c r="I134" s="28">
        <f t="shared" si="59"/>
        <v>150</v>
      </c>
      <c r="J134" s="28">
        <f t="shared" si="59"/>
        <v>135</v>
      </c>
      <c r="K134" s="28">
        <f t="shared" si="59"/>
        <v>16</v>
      </c>
      <c r="L134" s="28">
        <f t="shared" si="59"/>
        <v>0</v>
      </c>
      <c r="M134" s="28">
        <f t="shared" si="59"/>
        <v>0</v>
      </c>
    </row>
    <row r="135" spans="1:13" x14ac:dyDescent="0.3">
      <c r="A135" s="59" t="s">
        <v>38</v>
      </c>
      <c r="B135" s="59"/>
      <c r="C135" s="59"/>
      <c r="D135" s="19" t="s">
        <v>37</v>
      </c>
      <c r="E135" s="19">
        <f>E134</f>
        <v>10.92</v>
      </c>
      <c r="F135" s="19" t="s">
        <v>37</v>
      </c>
      <c r="G135" s="19" t="s">
        <v>37</v>
      </c>
      <c r="H135" s="29">
        <f>SUM(I135:J135)</f>
        <v>135</v>
      </c>
      <c r="I135" s="19">
        <v>0</v>
      </c>
      <c r="J135" s="29" cm="1">
        <f t="array" ref="J135">SUMPRODUCT(ROUND(IF(IF(J129:J133&gt;0,E129:E133/(J129:J133/H129:H133*D129:D133),0)*J129:J133&gt;J129:J133,J129:J133,IF(J129:J133&gt;0,E129:E133/(J129:J133/H129:H133*D129:D133),0)*J129:J133),0))</f>
        <v>135</v>
      </c>
      <c r="K135" s="29" cm="1">
        <f t="array" ref="K135">SUMPRODUCT(ROUND(IF(K129:K133&gt;0,E129:E133/D129:D133,0)*K129:K133,0))</f>
        <v>8</v>
      </c>
      <c r="L135" s="19">
        <f>SUMIF($E129:$E133,"&gt;0",L129:L133)</f>
        <v>0</v>
      </c>
      <c r="M135" s="19">
        <f>SUMIF($E129:$E133,"&gt;0",M129:M133)</f>
        <v>0</v>
      </c>
    </row>
    <row r="136" spans="1:13" x14ac:dyDescent="0.3">
      <c r="A136" s="59" t="s">
        <v>39</v>
      </c>
      <c r="B136" s="59"/>
      <c r="C136" s="59"/>
      <c r="D136" s="19">
        <f>SUMIF(G129:G133,"f",D129:D133)</f>
        <v>23</v>
      </c>
      <c r="E136" s="19">
        <f>SUMIF(G129:G133,"f",E129:E133)</f>
        <v>10.92</v>
      </c>
      <c r="F136" s="19" t="s">
        <v>37</v>
      </c>
      <c r="G136" s="19" t="s">
        <v>37</v>
      </c>
      <c r="H136" s="19">
        <f t="shared" ref="H136" si="60">SUM(I136:J136)</f>
        <v>285</v>
      </c>
      <c r="I136" s="19">
        <f>SUMIF($G129:$G133,"f",I129:I133)</f>
        <v>150</v>
      </c>
      <c r="J136" s="19">
        <f>SUMIF($G129:$G133,"f",J129:J133)</f>
        <v>135</v>
      </c>
      <c r="K136" s="19">
        <f>SUMIF($G129:$G133,"f",K129:K133)</f>
        <v>16</v>
      </c>
      <c r="L136" s="19">
        <f>SUMIF($G129:$G133,"f",L129:L133)</f>
        <v>0</v>
      </c>
      <c r="M136" s="19">
        <f>SUMIF($G129:$G133,"f",M129:M133)</f>
        <v>0</v>
      </c>
    </row>
    <row r="137" spans="1:13" x14ac:dyDescent="0.3">
      <c r="A137" s="58" t="s">
        <v>86</v>
      </c>
      <c r="B137" s="58"/>
      <c r="C137" s="58"/>
      <c r="D137" s="28">
        <f>D120+D125+D134</f>
        <v>30</v>
      </c>
      <c r="E137" s="28">
        <f>E120+E125+E134</f>
        <v>13.42</v>
      </c>
      <c r="F137" s="28" t="s">
        <v>37</v>
      </c>
      <c r="G137" s="28" t="s">
        <v>37</v>
      </c>
      <c r="H137" s="28">
        <f t="shared" ref="H137:M137" si="61">H120+H125+H134</f>
        <v>405</v>
      </c>
      <c r="I137" s="28">
        <f t="shared" si="61"/>
        <v>180</v>
      </c>
      <c r="J137" s="28">
        <f t="shared" si="61"/>
        <v>225</v>
      </c>
      <c r="K137" s="28">
        <f t="shared" si="61"/>
        <v>21</v>
      </c>
      <c r="L137" s="28">
        <f t="shared" si="61"/>
        <v>0</v>
      </c>
      <c r="M137" s="28">
        <f t="shared" si="61"/>
        <v>0</v>
      </c>
    </row>
    <row r="138" spans="1:13" x14ac:dyDescent="0.3">
      <c r="A138" s="58" t="s">
        <v>87</v>
      </c>
      <c r="B138" s="58"/>
      <c r="C138" s="58"/>
      <c r="D138" s="28">
        <f>D111+D137</f>
        <v>60</v>
      </c>
      <c r="E138" s="28">
        <f>E111+E137</f>
        <v>26.439999999999998</v>
      </c>
      <c r="F138" s="28" t="s">
        <v>37</v>
      </c>
      <c r="G138" s="28" t="s">
        <v>37</v>
      </c>
      <c r="H138" s="28">
        <f t="shared" ref="H138:M138" si="62">H111+H137</f>
        <v>825</v>
      </c>
      <c r="I138" s="28">
        <f t="shared" si="62"/>
        <v>345</v>
      </c>
      <c r="J138" s="28">
        <f t="shared" si="62"/>
        <v>480</v>
      </c>
      <c r="K138" s="28">
        <f t="shared" si="62"/>
        <v>42</v>
      </c>
      <c r="L138" s="28">
        <f t="shared" si="62"/>
        <v>0</v>
      </c>
      <c r="M138" s="28">
        <f t="shared" si="62"/>
        <v>0</v>
      </c>
    </row>
    <row r="140" spans="1:13" x14ac:dyDescent="0.3">
      <c r="A140" s="26" t="s">
        <v>17</v>
      </c>
    </row>
    <row r="141" spans="1:13" ht="72" customHeight="1" x14ac:dyDescent="0.3">
      <c r="A141" s="66" t="s">
        <v>24</v>
      </c>
      <c r="B141" s="66" t="s">
        <v>25</v>
      </c>
      <c r="C141" s="63" t="s">
        <v>26</v>
      </c>
      <c r="D141" s="63" t="s">
        <v>27</v>
      </c>
      <c r="E141" s="62" t="s">
        <v>28</v>
      </c>
      <c r="F141" s="63" t="s">
        <v>29</v>
      </c>
      <c r="G141" s="62" t="s">
        <v>30</v>
      </c>
      <c r="H141" s="67" t="s">
        <v>31</v>
      </c>
      <c r="I141" s="67"/>
      <c r="J141" s="67"/>
      <c r="K141" s="67"/>
      <c r="L141" s="63" t="s">
        <v>91</v>
      </c>
      <c r="M141" s="63" t="s">
        <v>134</v>
      </c>
    </row>
    <row r="142" spans="1:13" ht="72" customHeight="1" x14ac:dyDescent="0.3">
      <c r="A142" s="66"/>
      <c r="B142" s="66"/>
      <c r="C142" s="63"/>
      <c r="D142" s="63"/>
      <c r="E142" s="62"/>
      <c r="F142" s="63"/>
      <c r="G142" s="62"/>
      <c r="H142" s="53" t="s">
        <v>2</v>
      </c>
      <c r="I142" s="27" t="s">
        <v>3</v>
      </c>
      <c r="J142" s="27" t="s">
        <v>4</v>
      </c>
      <c r="K142" s="27" t="s">
        <v>66</v>
      </c>
      <c r="L142" s="63"/>
      <c r="M142" s="63"/>
    </row>
    <row r="143" spans="1:13" x14ac:dyDescent="0.3">
      <c r="A143" s="72" t="s">
        <v>32</v>
      </c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</row>
    <row r="144" spans="1:13" x14ac:dyDescent="0.3">
      <c r="A144" s="74" t="s">
        <v>33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</row>
    <row r="145" spans="1:13" x14ac:dyDescent="0.3">
      <c r="A145" s="19">
        <v>1</v>
      </c>
      <c r="B145" s="46" t="s">
        <v>18</v>
      </c>
      <c r="C145" s="11">
        <v>5</v>
      </c>
      <c r="D145" s="11">
        <v>2</v>
      </c>
      <c r="E145" s="19">
        <v>0</v>
      </c>
      <c r="F145" s="19" t="s">
        <v>70</v>
      </c>
      <c r="G145" s="19" t="s">
        <v>34</v>
      </c>
      <c r="H145" s="19">
        <f t="shared" ref="H145" si="63">I145+J145</f>
        <v>30</v>
      </c>
      <c r="I145" s="11">
        <v>0</v>
      </c>
      <c r="J145" s="11">
        <v>30</v>
      </c>
      <c r="K145" s="11">
        <v>1</v>
      </c>
      <c r="L145" s="19">
        <v>0</v>
      </c>
      <c r="M145" s="19">
        <v>0</v>
      </c>
    </row>
    <row r="146" spans="1:13" x14ac:dyDescent="0.3">
      <c r="A146" s="58" t="s">
        <v>36</v>
      </c>
      <c r="B146" s="58"/>
      <c r="C146" s="58"/>
      <c r="D146" s="28">
        <f>SUM(D145:D145)</f>
        <v>2</v>
      </c>
      <c r="E146" s="28">
        <f>SUM(E145:E145)</f>
        <v>0</v>
      </c>
      <c r="F146" s="28" t="s">
        <v>37</v>
      </c>
      <c r="G146" s="28" t="s">
        <v>37</v>
      </c>
      <c r="H146" s="28">
        <f>SUM(I146:J146)</f>
        <v>30</v>
      </c>
      <c r="I146" s="28">
        <f>SUM(I145:I145)</f>
        <v>0</v>
      </c>
      <c r="J146" s="28">
        <f>SUM(J145:J145)</f>
        <v>30</v>
      </c>
      <c r="K146" s="28">
        <f>SUM(K145:K145)</f>
        <v>1</v>
      </c>
      <c r="L146" s="28">
        <f>SUM(L145:L145)</f>
        <v>0</v>
      </c>
      <c r="M146" s="28">
        <f>SUM(M145:M145)</f>
        <v>0</v>
      </c>
    </row>
    <row r="147" spans="1:13" x14ac:dyDescent="0.3">
      <c r="A147" s="59" t="s">
        <v>38</v>
      </c>
      <c r="B147" s="59"/>
      <c r="C147" s="59"/>
      <c r="D147" s="19" t="s">
        <v>37</v>
      </c>
      <c r="E147" s="19">
        <f>E146</f>
        <v>0</v>
      </c>
      <c r="F147" s="19" t="s">
        <v>37</v>
      </c>
      <c r="G147" s="19" t="s">
        <v>37</v>
      </c>
      <c r="H147" s="29">
        <f t="shared" ref="H147:H148" si="64">SUM(I147:J147)</f>
        <v>0</v>
      </c>
      <c r="I147" s="19">
        <v>0</v>
      </c>
      <c r="J147" s="29">
        <f>SUMPRODUCT(ROUND(IF(IF(J145&gt;0,E145/(J145/H145*D145),0)*J145&gt;J145,J145,IF(J145&gt;0,E145/(J145/H145*D145),0)*J145),0))</f>
        <v>0</v>
      </c>
      <c r="K147" s="29">
        <f>SUMPRODUCT(ROUND(IF(K145&gt;0,E145/D145,0)*K145,0))</f>
        <v>0</v>
      </c>
      <c r="L147" s="19">
        <f>SUMIF($E145:$E145,"&gt;0",L145:L145)</f>
        <v>0</v>
      </c>
      <c r="M147" s="19">
        <f>SUMIF($E145:$E145,"&gt;0",M145:M145)</f>
        <v>0</v>
      </c>
    </row>
    <row r="148" spans="1:13" x14ac:dyDescent="0.3">
      <c r="A148" s="59" t="s">
        <v>39</v>
      </c>
      <c r="B148" s="59"/>
      <c r="C148" s="59"/>
      <c r="D148" s="19">
        <f>SUMIF(G145:G145,"f",D145:D145)</f>
        <v>2</v>
      </c>
      <c r="E148" s="19">
        <f>SUMIF(G145:G145,"f",E145:E145)</f>
        <v>0</v>
      </c>
      <c r="F148" s="19" t="s">
        <v>37</v>
      </c>
      <c r="G148" s="19" t="s">
        <v>37</v>
      </c>
      <c r="H148" s="19">
        <f t="shared" si="64"/>
        <v>30</v>
      </c>
      <c r="I148" s="19">
        <f>SUMIF($G145:$G145,"f",I145:I145)</f>
        <v>0</v>
      </c>
      <c r="J148" s="19">
        <f>SUMIF($G145:$G145,"f",J145:J145)</f>
        <v>30</v>
      </c>
      <c r="K148" s="19">
        <f>SUMIF($G145:$G145,"f",K145:K145)</f>
        <v>1</v>
      </c>
      <c r="L148" s="19">
        <f>SUMIF($G145:$G145,"f",L145:L145)</f>
        <v>0</v>
      </c>
      <c r="M148" s="19">
        <f>SUMIF($G145:$G145,"f",M145:M145)</f>
        <v>0</v>
      </c>
    </row>
    <row r="149" spans="1:13" x14ac:dyDescent="0.3">
      <c r="A149" s="60" t="s">
        <v>41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26"/>
    </row>
    <row r="150" spans="1:13" x14ac:dyDescent="0.3">
      <c r="A150" s="19">
        <v>1</v>
      </c>
      <c r="B150" s="46" t="s">
        <v>117</v>
      </c>
      <c r="C150" s="19">
        <v>5</v>
      </c>
      <c r="D150" s="19">
        <v>5</v>
      </c>
      <c r="E150" s="19">
        <v>2.5</v>
      </c>
      <c r="F150" s="11" t="s">
        <v>70</v>
      </c>
      <c r="G150" s="11" t="s">
        <v>35</v>
      </c>
      <c r="H150" s="11">
        <f>I150+J150</f>
        <v>60</v>
      </c>
      <c r="I150" s="11">
        <v>30</v>
      </c>
      <c r="J150" s="11">
        <v>30</v>
      </c>
      <c r="K150" s="11">
        <v>4</v>
      </c>
      <c r="L150" s="19">
        <v>0</v>
      </c>
      <c r="M150" s="19">
        <v>0</v>
      </c>
    </row>
    <row r="151" spans="1:13" x14ac:dyDescent="0.3">
      <c r="A151" s="58" t="s">
        <v>36</v>
      </c>
      <c r="B151" s="58"/>
      <c r="C151" s="58"/>
      <c r="D151" s="28">
        <f>SUM(D150:D150)</f>
        <v>5</v>
      </c>
      <c r="E151" s="28">
        <f>SUM(E150:E150)</f>
        <v>2.5</v>
      </c>
      <c r="F151" s="28" t="s">
        <v>37</v>
      </c>
      <c r="G151" s="28" t="s">
        <v>37</v>
      </c>
      <c r="H151" s="28">
        <f>SUM(I151:J151)</f>
        <v>60</v>
      </c>
      <c r="I151" s="28">
        <f>SUM(I150:I150)</f>
        <v>30</v>
      </c>
      <c r="J151" s="28">
        <f>SUM(J150:J150)</f>
        <v>30</v>
      </c>
      <c r="K151" s="28">
        <f>SUM(K150:K150)</f>
        <v>4</v>
      </c>
      <c r="L151" s="28">
        <f>SUM(L150:L150)</f>
        <v>0</v>
      </c>
      <c r="M151" s="28">
        <f>SUM(M150:M150)</f>
        <v>0</v>
      </c>
    </row>
    <row r="152" spans="1:13" x14ac:dyDescent="0.3">
      <c r="A152" s="59" t="s">
        <v>38</v>
      </c>
      <c r="B152" s="59"/>
      <c r="C152" s="59"/>
      <c r="D152" s="19" t="s">
        <v>37</v>
      </c>
      <c r="E152" s="19">
        <f>E151</f>
        <v>2.5</v>
      </c>
      <c r="F152" s="19" t="s">
        <v>37</v>
      </c>
      <c r="G152" s="19" t="s">
        <v>37</v>
      </c>
      <c r="H152" s="29">
        <f t="shared" ref="H152:H153" si="65">SUM(I152:J152)</f>
        <v>30</v>
      </c>
      <c r="I152" s="19">
        <v>0</v>
      </c>
      <c r="J152" s="29">
        <f>SUMPRODUCT(ROUND(IF(IF(J150&gt;0,E150/(J150/H150*D150),0)*J150&gt;J150,J150,IF(J150&gt;0,E150/(J150/H150*D150),0)*J150),0))</f>
        <v>30</v>
      </c>
      <c r="K152" s="29">
        <f>SUMPRODUCT(ROUND(IF(K150&gt;0,E150/D150,0)*K150,0))</f>
        <v>2</v>
      </c>
      <c r="L152" s="19">
        <f>SUMIF($E150:$E150,"&gt;0",L150:L150)</f>
        <v>0</v>
      </c>
      <c r="M152" s="19">
        <f>SUMIF($E150:$E150,"&gt;0",M150:M150)</f>
        <v>0</v>
      </c>
    </row>
    <row r="153" spans="1:13" x14ac:dyDescent="0.3">
      <c r="A153" s="59" t="s">
        <v>39</v>
      </c>
      <c r="B153" s="59"/>
      <c r="C153" s="59"/>
      <c r="D153" s="19">
        <f>SUMIF(G150:G150,"f",D150:D150)</f>
        <v>0</v>
      </c>
      <c r="E153" s="19">
        <f>SUMIF(G150:G150,"f",E150:E150)</f>
        <v>0</v>
      </c>
      <c r="F153" s="19" t="s">
        <v>37</v>
      </c>
      <c r="G153" s="19" t="s">
        <v>37</v>
      </c>
      <c r="H153" s="19">
        <f t="shared" si="65"/>
        <v>0</v>
      </c>
      <c r="I153" s="19">
        <f>SUMIF($G150:$G150,"f",I150:I150)</f>
        <v>0</v>
      </c>
      <c r="J153" s="19">
        <f>SUMIF($G150:$G150,"f",J150:J150)</f>
        <v>0</v>
      </c>
      <c r="K153" s="19">
        <f>SUMIF($G150:$G150,"f",K150:K150)</f>
        <v>0</v>
      </c>
      <c r="L153" s="19">
        <f>SUMIF($G150:$G150,"f",L150:L150)</f>
        <v>0</v>
      </c>
      <c r="M153" s="19">
        <f>SUMIF($G150:$G150,"f",M150:M150)</f>
        <v>0</v>
      </c>
    </row>
    <row r="154" spans="1:13" x14ac:dyDescent="0.3">
      <c r="A154" s="60" t="s">
        <v>42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26"/>
    </row>
    <row r="155" spans="1:13" x14ac:dyDescent="0.3">
      <c r="A155" s="19">
        <v>1</v>
      </c>
      <c r="B155" s="37" t="s">
        <v>116</v>
      </c>
      <c r="C155" s="19">
        <v>5</v>
      </c>
      <c r="D155" s="19">
        <v>4.5</v>
      </c>
      <c r="E155" s="19">
        <v>2.25</v>
      </c>
      <c r="F155" s="19" t="s">
        <v>69</v>
      </c>
      <c r="G155" s="11" t="s">
        <v>34</v>
      </c>
      <c r="H155" s="11">
        <f>I155+J155</f>
        <v>60</v>
      </c>
      <c r="I155" s="11">
        <v>30</v>
      </c>
      <c r="J155" s="11">
        <v>30</v>
      </c>
      <c r="K155" s="11">
        <v>2</v>
      </c>
      <c r="L155" s="19">
        <v>0</v>
      </c>
      <c r="M155" s="19">
        <v>0</v>
      </c>
    </row>
    <row r="156" spans="1:13" x14ac:dyDescent="0.3">
      <c r="A156" s="19">
        <v>2</v>
      </c>
      <c r="B156" s="49" t="s">
        <v>118</v>
      </c>
      <c r="C156" s="19">
        <v>5</v>
      </c>
      <c r="D156" s="19">
        <v>5</v>
      </c>
      <c r="E156" s="19">
        <v>2.5</v>
      </c>
      <c r="F156" s="19" t="s">
        <v>70</v>
      </c>
      <c r="G156" s="19" t="s">
        <v>34</v>
      </c>
      <c r="H156" s="19">
        <f>I156+J156</f>
        <v>60</v>
      </c>
      <c r="I156" s="11">
        <v>30</v>
      </c>
      <c r="J156" s="11">
        <v>30</v>
      </c>
      <c r="K156" s="11">
        <v>4</v>
      </c>
      <c r="L156" s="19">
        <v>0</v>
      </c>
      <c r="M156" s="19">
        <v>0</v>
      </c>
    </row>
    <row r="157" spans="1:13" x14ac:dyDescent="0.3">
      <c r="A157" s="19">
        <v>3</v>
      </c>
      <c r="B157" s="49" t="s">
        <v>119</v>
      </c>
      <c r="C157" s="19">
        <v>5</v>
      </c>
      <c r="D157" s="19">
        <v>4.5</v>
      </c>
      <c r="E157" s="19">
        <v>3.38</v>
      </c>
      <c r="F157" s="19" t="s">
        <v>69</v>
      </c>
      <c r="G157" s="19" t="s">
        <v>34</v>
      </c>
      <c r="H157" s="19">
        <f t="shared" ref="H157" si="66">I157+J157</f>
        <v>60</v>
      </c>
      <c r="I157" s="11">
        <v>15</v>
      </c>
      <c r="J157" s="11">
        <v>45</v>
      </c>
      <c r="K157" s="11">
        <v>2</v>
      </c>
      <c r="L157" s="19">
        <v>0</v>
      </c>
      <c r="M157" s="19">
        <v>0</v>
      </c>
    </row>
    <row r="158" spans="1:13" x14ac:dyDescent="0.3">
      <c r="A158" s="19">
        <v>4</v>
      </c>
      <c r="B158" s="49" t="s">
        <v>9</v>
      </c>
      <c r="C158" s="19">
        <v>5</v>
      </c>
      <c r="D158" s="19">
        <v>3.5</v>
      </c>
      <c r="E158" s="19">
        <v>2.33</v>
      </c>
      <c r="F158" s="19" t="s">
        <v>69</v>
      </c>
      <c r="G158" s="19" t="s">
        <v>34</v>
      </c>
      <c r="H158" s="19">
        <f t="shared" ref="H158" si="67">I158+J158</f>
        <v>45</v>
      </c>
      <c r="I158" s="11">
        <v>15</v>
      </c>
      <c r="J158" s="11">
        <v>30</v>
      </c>
      <c r="K158" s="11">
        <v>2</v>
      </c>
      <c r="L158" s="19">
        <v>0</v>
      </c>
      <c r="M158" s="19">
        <v>0</v>
      </c>
    </row>
    <row r="159" spans="1:13" x14ac:dyDescent="0.3">
      <c r="A159" s="19">
        <v>5</v>
      </c>
      <c r="B159" s="49" t="s">
        <v>122</v>
      </c>
      <c r="C159" s="19">
        <v>5</v>
      </c>
      <c r="D159" s="19">
        <v>5</v>
      </c>
      <c r="E159" s="19">
        <v>2.5</v>
      </c>
      <c r="F159" s="11" t="s">
        <v>70</v>
      </c>
      <c r="G159" s="19" t="s">
        <v>34</v>
      </c>
      <c r="H159" s="19">
        <f t="shared" ref="H159" si="68">I159+J159</f>
        <v>60</v>
      </c>
      <c r="I159" s="19">
        <v>30</v>
      </c>
      <c r="J159" s="19">
        <v>30</v>
      </c>
      <c r="K159" s="19">
        <v>4</v>
      </c>
      <c r="L159" s="19">
        <v>0</v>
      </c>
      <c r="M159" s="19">
        <v>0</v>
      </c>
    </row>
    <row r="160" spans="1:13" x14ac:dyDescent="0.3">
      <c r="A160" s="58" t="s">
        <v>36</v>
      </c>
      <c r="B160" s="58"/>
      <c r="C160" s="58"/>
      <c r="D160" s="28">
        <f>SUM(D155:D159)</f>
        <v>22.5</v>
      </c>
      <c r="E160" s="28">
        <f>SUM(E155:E159)</f>
        <v>12.959999999999999</v>
      </c>
      <c r="F160" s="28" t="s">
        <v>37</v>
      </c>
      <c r="G160" s="28" t="s">
        <v>37</v>
      </c>
      <c r="H160" s="28">
        <f t="shared" ref="H160:M160" si="69">SUM(H155:H159)</f>
        <v>285</v>
      </c>
      <c r="I160" s="28">
        <f t="shared" si="69"/>
        <v>120</v>
      </c>
      <c r="J160" s="28">
        <f t="shared" si="69"/>
        <v>165</v>
      </c>
      <c r="K160" s="28">
        <f t="shared" si="69"/>
        <v>14</v>
      </c>
      <c r="L160" s="28">
        <f t="shared" si="69"/>
        <v>0</v>
      </c>
      <c r="M160" s="28">
        <f t="shared" si="69"/>
        <v>0</v>
      </c>
    </row>
    <row r="161" spans="1:13" x14ac:dyDescent="0.3">
      <c r="A161" s="59" t="s">
        <v>38</v>
      </c>
      <c r="B161" s="59"/>
      <c r="C161" s="59"/>
      <c r="D161" s="19" t="s">
        <v>37</v>
      </c>
      <c r="E161" s="19">
        <f>E160</f>
        <v>12.959999999999999</v>
      </c>
      <c r="F161" s="19" t="s">
        <v>37</v>
      </c>
      <c r="G161" s="19" t="s">
        <v>37</v>
      </c>
      <c r="H161" s="29">
        <f>SUM(I161:J161)</f>
        <v>165</v>
      </c>
      <c r="I161" s="19">
        <v>0</v>
      </c>
      <c r="J161" s="29" cm="1">
        <f t="array" ref="J161">SUMPRODUCT(ROUND(IF(IF(J155:J159&gt;0,E155:E159/(J155:J159/H155:H159*D155:D159),0)*J155:J159&gt;J155:J159,J155:J159,IF(J155:J159&gt;0,E155:E159/(J155:J159/H155:H159*D155:D159),0)*J155:J159),0))</f>
        <v>165</v>
      </c>
      <c r="K161" s="29" cm="1">
        <f t="array" ref="K161">SUMPRODUCT(ROUND(IF(K155:K159&gt;0,E155:E159/D155:D159,0)*K155:K159,0))</f>
        <v>8</v>
      </c>
      <c r="L161" s="19">
        <f>SUMIF($E155:$E159,"&gt;0",L155:L159)</f>
        <v>0</v>
      </c>
      <c r="M161" s="19">
        <f>SUMIF($E155:$E159,"&gt;0",M155:M159)</f>
        <v>0</v>
      </c>
    </row>
    <row r="162" spans="1:13" x14ac:dyDescent="0.3">
      <c r="A162" s="59" t="s">
        <v>39</v>
      </c>
      <c r="B162" s="59"/>
      <c r="C162" s="59"/>
      <c r="D162" s="19">
        <f>SUMIF(G155:G159,"f",D155:D159)</f>
        <v>22.5</v>
      </c>
      <c r="E162" s="19">
        <f>SUMIF(G155:G159,"f",E155:E159)</f>
        <v>12.959999999999999</v>
      </c>
      <c r="F162" s="19" t="s">
        <v>37</v>
      </c>
      <c r="G162" s="19" t="s">
        <v>37</v>
      </c>
      <c r="H162" s="19">
        <f t="shared" ref="H162" si="70">SUM(I162:J162)</f>
        <v>285</v>
      </c>
      <c r="I162" s="19">
        <f>SUMIF($G155:$G159,"f",I155:I159)</f>
        <v>120</v>
      </c>
      <c r="J162" s="19">
        <f>SUMIF($G155:$G159,"f",J155:J159)</f>
        <v>165</v>
      </c>
      <c r="K162" s="19">
        <f>SUMIF($G155:$G159,"f",K155:K159)</f>
        <v>14</v>
      </c>
      <c r="L162" s="19">
        <f>SUMIF($G155:$G159,"f",L155:L159)</f>
        <v>0</v>
      </c>
      <c r="M162" s="19">
        <f>SUMIF($G155:$G159,"f",M155:M159)</f>
        <v>0</v>
      </c>
    </row>
    <row r="163" spans="1:13" x14ac:dyDescent="0.3">
      <c r="A163" s="60" t="s">
        <v>44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26"/>
    </row>
    <row r="164" spans="1:13" x14ac:dyDescent="0.3">
      <c r="A164" s="19">
        <v>1</v>
      </c>
      <c r="B164" s="46" t="s">
        <v>114</v>
      </c>
      <c r="C164" s="11">
        <v>5</v>
      </c>
      <c r="D164" s="11">
        <v>0.5</v>
      </c>
      <c r="E164" s="19">
        <v>0</v>
      </c>
      <c r="F164" s="19" t="s">
        <v>71</v>
      </c>
      <c r="G164" s="19" t="s">
        <v>35</v>
      </c>
      <c r="H164" s="19">
        <f t="shared" ref="H164" si="71">I164+J164</f>
        <v>4</v>
      </c>
      <c r="I164" s="11">
        <v>4</v>
      </c>
      <c r="J164" s="11">
        <v>0</v>
      </c>
      <c r="K164" s="11">
        <v>0</v>
      </c>
      <c r="L164" s="19">
        <v>0</v>
      </c>
      <c r="M164" s="19">
        <v>0</v>
      </c>
    </row>
    <row r="165" spans="1:13" x14ac:dyDescent="0.3">
      <c r="A165" s="58" t="s">
        <v>36</v>
      </c>
      <c r="B165" s="58"/>
      <c r="C165" s="58"/>
      <c r="D165" s="28">
        <f>SUM(D164:D164)</f>
        <v>0.5</v>
      </c>
      <c r="E165" s="28">
        <f>SUM(E164:E164)</f>
        <v>0</v>
      </c>
      <c r="F165" s="28" t="s">
        <v>37</v>
      </c>
      <c r="G165" s="28" t="s">
        <v>37</v>
      </c>
      <c r="H165" s="28">
        <f>SUM(I165:J165)</f>
        <v>4</v>
      </c>
      <c r="I165" s="28">
        <f>SUM(I164:I164)</f>
        <v>4</v>
      </c>
      <c r="J165" s="28">
        <f>SUM(J164:J164)</f>
        <v>0</v>
      </c>
      <c r="K165" s="28">
        <f>SUM(K164:K164)</f>
        <v>0</v>
      </c>
      <c r="L165" s="28">
        <f>SUM(L164:L164)</f>
        <v>0</v>
      </c>
      <c r="M165" s="28">
        <f>SUM(M164:M164)</f>
        <v>0</v>
      </c>
    </row>
    <row r="166" spans="1:13" x14ac:dyDescent="0.3">
      <c r="A166" s="59" t="s">
        <v>38</v>
      </c>
      <c r="B166" s="59"/>
      <c r="C166" s="59"/>
      <c r="D166" s="19" t="s">
        <v>37</v>
      </c>
      <c r="E166" s="19">
        <f>E165</f>
        <v>0</v>
      </c>
      <c r="F166" s="19" t="s">
        <v>37</v>
      </c>
      <c r="G166" s="19" t="s">
        <v>37</v>
      </c>
      <c r="H166" s="29">
        <f t="shared" ref="H166:H167" si="72">SUM(I166:J166)</f>
        <v>0</v>
      </c>
      <c r="I166" s="19">
        <v>0</v>
      </c>
      <c r="J166" s="29">
        <f>SUMPRODUCT(ROUND(IF(IF(J164&gt;0,E164/(J164/H164*D164),0)*J164&gt;J164,J164,IF(J164&gt;0,E164/(J164/H164*D164),0)*J164),0))</f>
        <v>0</v>
      </c>
      <c r="K166" s="29">
        <f>SUMPRODUCT(ROUND(IF(K164&gt;0,E164/D164,0)*K164,0))</f>
        <v>0</v>
      </c>
      <c r="L166" s="19">
        <f>SUMIF($E164:$E164,"&gt;0",L164:L164)</f>
        <v>0</v>
      </c>
      <c r="M166" s="19">
        <f>SUMIF($E164:$E164,"&gt;0",M164:M164)</f>
        <v>0</v>
      </c>
    </row>
    <row r="167" spans="1:13" x14ac:dyDescent="0.3">
      <c r="A167" s="59" t="s">
        <v>39</v>
      </c>
      <c r="B167" s="59"/>
      <c r="C167" s="59"/>
      <c r="D167" s="19">
        <f>SUMIF(G164:G164,"f",D164:D164)</f>
        <v>0</v>
      </c>
      <c r="E167" s="19">
        <f>SUMIF(G164:G164,"f",E164:E164)</f>
        <v>0</v>
      </c>
      <c r="F167" s="19" t="s">
        <v>37</v>
      </c>
      <c r="G167" s="19" t="s">
        <v>37</v>
      </c>
      <c r="H167" s="19">
        <f t="shared" si="72"/>
        <v>0</v>
      </c>
      <c r="I167" s="19">
        <f>SUMIF($G164:$G164,"f",I164:I164)</f>
        <v>0</v>
      </c>
      <c r="J167" s="19">
        <f>SUMIF($G164:$G164,"f",J164:J164)</f>
        <v>0</v>
      </c>
      <c r="K167" s="19">
        <f>SUMIF($G164:$G164,"f",K164:K164)</f>
        <v>0</v>
      </c>
      <c r="L167" s="19">
        <f>SUMIF($G164:$G164,"f",L164:L164)</f>
        <v>0</v>
      </c>
      <c r="M167" s="19">
        <f>SUMIF($G164:$G164,"f",M164:M164)</f>
        <v>0</v>
      </c>
    </row>
    <row r="168" spans="1:13" x14ac:dyDescent="0.3">
      <c r="A168" s="58" t="s">
        <v>88</v>
      </c>
      <c r="B168" s="58"/>
      <c r="C168" s="58"/>
      <c r="D168" s="28">
        <f>D151+D160+D146+D165</f>
        <v>30</v>
      </c>
      <c r="E168" s="28">
        <f>E151+E160+E146+E165</f>
        <v>15.459999999999999</v>
      </c>
      <c r="F168" s="28" t="s">
        <v>37</v>
      </c>
      <c r="G168" s="28" t="s">
        <v>37</v>
      </c>
      <c r="H168" s="28">
        <f t="shared" ref="H168:M168" si="73">H151+H160+H146+H165</f>
        <v>379</v>
      </c>
      <c r="I168" s="28">
        <f t="shared" si="73"/>
        <v>154</v>
      </c>
      <c r="J168" s="28">
        <f t="shared" si="73"/>
        <v>225</v>
      </c>
      <c r="K168" s="28">
        <f t="shared" si="73"/>
        <v>19</v>
      </c>
      <c r="L168" s="28">
        <f t="shared" si="73"/>
        <v>0</v>
      </c>
      <c r="M168" s="28">
        <f t="shared" si="73"/>
        <v>0</v>
      </c>
    </row>
    <row r="170" spans="1:13" x14ac:dyDescent="0.3">
      <c r="A170" s="26" t="s">
        <v>19</v>
      </c>
    </row>
    <row r="171" spans="1:13" ht="72" customHeight="1" x14ac:dyDescent="0.3">
      <c r="A171" s="66" t="s">
        <v>24</v>
      </c>
      <c r="B171" s="66" t="s">
        <v>25</v>
      </c>
      <c r="C171" s="63" t="s">
        <v>26</v>
      </c>
      <c r="D171" s="63" t="s">
        <v>27</v>
      </c>
      <c r="E171" s="62" t="s">
        <v>28</v>
      </c>
      <c r="F171" s="63" t="s">
        <v>29</v>
      </c>
      <c r="G171" s="62" t="s">
        <v>30</v>
      </c>
      <c r="H171" s="67" t="s">
        <v>31</v>
      </c>
      <c r="I171" s="67"/>
      <c r="J171" s="67"/>
      <c r="K171" s="67"/>
      <c r="L171" s="63" t="s">
        <v>91</v>
      </c>
      <c r="M171" s="63" t="s">
        <v>134</v>
      </c>
    </row>
    <row r="172" spans="1:13" ht="72" customHeight="1" x14ac:dyDescent="0.3">
      <c r="A172" s="66"/>
      <c r="B172" s="66"/>
      <c r="C172" s="63"/>
      <c r="D172" s="63"/>
      <c r="E172" s="62"/>
      <c r="F172" s="63"/>
      <c r="G172" s="62"/>
      <c r="H172" s="53" t="s">
        <v>2</v>
      </c>
      <c r="I172" s="27" t="s">
        <v>3</v>
      </c>
      <c r="J172" s="27" t="s">
        <v>4</v>
      </c>
      <c r="K172" s="27" t="s">
        <v>66</v>
      </c>
      <c r="L172" s="63"/>
      <c r="M172" s="63"/>
    </row>
    <row r="173" spans="1:13" x14ac:dyDescent="0.3">
      <c r="A173" s="72" t="s">
        <v>32</v>
      </c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</row>
    <row r="174" spans="1:13" x14ac:dyDescent="0.3">
      <c r="A174" s="74" t="s">
        <v>41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</row>
    <row r="175" spans="1:13" x14ac:dyDescent="0.3">
      <c r="A175" s="19">
        <v>1</v>
      </c>
      <c r="B175" s="49" t="s">
        <v>124</v>
      </c>
      <c r="C175" s="19">
        <v>6</v>
      </c>
      <c r="D175" s="19">
        <v>5</v>
      </c>
      <c r="E175" s="19">
        <v>2.5</v>
      </c>
      <c r="F175" s="11" t="s">
        <v>70</v>
      </c>
      <c r="G175" s="19" t="s">
        <v>35</v>
      </c>
      <c r="H175" s="19">
        <f t="shared" ref="H175:H179" si="74">I175+J175</f>
        <v>60</v>
      </c>
      <c r="I175" s="11">
        <v>30</v>
      </c>
      <c r="J175" s="11">
        <v>30</v>
      </c>
      <c r="K175" s="11">
        <v>4</v>
      </c>
      <c r="L175" s="19">
        <v>0</v>
      </c>
      <c r="M175" s="19">
        <v>0</v>
      </c>
    </row>
    <row r="176" spans="1:13" x14ac:dyDescent="0.3">
      <c r="A176" s="19">
        <v>2</v>
      </c>
      <c r="B176" s="49" t="s">
        <v>125</v>
      </c>
      <c r="C176" s="19">
        <v>6</v>
      </c>
      <c r="D176" s="19">
        <v>2.5</v>
      </c>
      <c r="E176" s="19">
        <v>2.5</v>
      </c>
      <c r="F176" s="11" t="s">
        <v>69</v>
      </c>
      <c r="G176" s="19" t="s">
        <v>34</v>
      </c>
      <c r="H176" s="19">
        <f t="shared" si="74"/>
        <v>30</v>
      </c>
      <c r="I176" s="11">
        <v>0</v>
      </c>
      <c r="J176" s="11">
        <v>30</v>
      </c>
      <c r="K176" s="11">
        <v>2</v>
      </c>
      <c r="L176" s="19">
        <v>0</v>
      </c>
      <c r="M176" s="19">
        <v>0</v>
      </c>
    </row>
    <row r="177" spans="1:13" x14ac:dyDescent="0.3">
      <c r="A177" s="19">
        <v>3</v>
      </c>
      <c r="B177" s="49" t="s">
        <v>123</v>
      </c>
      <c r="C177" s="19">
        <v>6</v>
      </c>
      <c r="D177" s="19">
        <v>1</v>
      </c>
      <c r="E177" s="19">
        <v>0</v>
      </c>
      <c r="F177" s="11" t="s">
        <v>69</v>
      </c>
      <c r="G177" s="19" t="s">
        <v>35</v>
      </c>
      <c r="H177" s="19">
        <f t="shared" si="74"/>
        <v>15</v>
      </c>
      <c r="I177" s="11">
        <v>15</v>
      </c>
      <c r="J177" s="11">
        <v>0</v>
      </c>
      <c r="K177" s="11">
        <v>2</v>
      </c>
      <c r="L177" s="19">
        <v>0</v>
      </c>
      <c r="M177" s="19">
        <v>0</v>
      </c>
    </row>
    <row r="178" spans="1:13" x14ac:dyDescent="0.3">
      <c r="A178" s="19">
        <v>4</v>
      </c>
      <c r="B178" s="49" t="s">
        <v>81</v>
      </c>
      <c r="C178" s="19">
        <v>6</v>
      </c>
      <c r="D178" s="19">
        <v>3.5</v>
      </c>
      <c r="E178" s="19">
        <v>3.5</v>
      </c>
      <c r="F178" s="11" t="s">
        <v>69</v>
      </c>
      <c r="G178" s="19" t="s">
        <v>35</v>
      </c>
      <c r="H178" s="19">
        <f t="shared" si="74"/>
        <v>45</v>
      </c>
      <c r="I178" s="11">
        <v>0</v>
      </c>
      <c r="J178" s="11">
        <v>45</v>
      </c>
      <c r="K178" s="11">
        <v>2</v>
      </c>
      <c r="L178" s="19">
        <v>0</v>
      </c>
      <c r="M178" s="19">
        <v>0</v>
      </c>
    </row>
    <row r="179" spans="1:13" x14ac:dyDescent="0.3">
      <c r="A179" s="19">
        <v>5</v>
      </c>
      <c r="B179" s="51" t="s">
        <v>126</v>
      </c>
      <c r="C179" s="19">
        <v>6</v>
      </c>
      <c r="D179" s="19">
        <v>5</v>
      </c>
      <c r="E179" s="19">
        <v>2.5</v>
      </c>
      <c r="F179" s="11" t="s">
        <v>70</v>
      </c>
      <c r="G179" s="19" t="s">
        <v>35</v>
      </c>
      <c r="H179" s="19">
        <f t="shared" si="74"/>
        <v>60</v>
      </c>
      <c r="I179" s="11">
        <v>30</v>
      </c>
      <c r="J179" s="11">
        <v>30</v>
      </c>
      <c r="K179" s="11">
        <v>4</v>
      </c>
      <c r="L179" s="19">
        <v>0</v>
      </c>
      <c r="M179" s="19">
        <v>0</v>
      </c>
    </row>
    <row r="180" spans="1:13" x14ac:dyDescent="0.3">
      <c r="A180" s="58" t="s">
        <v>36</v>
      </c>
      <c r="B180" s="58"/>
      <c r="C180" s="58"/>
      <c r="D180" s="28">
        <f>SUM(D175:D179)</f>
        <v>17</v>
      </c>
      <c r="E180" s="28">
        <f>SUM(E175:E179)</f>
        <v>11</v>
      </c>
      <c r="F180" s="28" t="s">
        <v>37</v>
      </c>
      <c r="G180" s="28" t="s">
        <v>37</v>
      </c>
      <c r="H180" s="28">
        <f t="shared" ref="H180:M180" si="75">SUM(H175:H179)</f>
        <v>210</v>
      </c>
      <c r="I180" s="28">
        <f t="shared" si="75"/>
        <v>75</v>
      </c>
      <c r="J180" s="28">
        <f t="shared" si="75"/>
        <v>135</v>
      </c>
      <c r="K180" s="28">
        <f t="shared" si="75"/>
        <v>14</v>
      </c>
      <c r="L180" s="28">
        <f t="shared" si="75"/>
        <v>0</v>
      </c>
      <c r="M180" s="28">
        <f t="shared" si="75"/>
        <v>0</v>
      </c>
    </row>
    <row r="181" spans="1:13" x14ac:dyDescent="0.3">
      <c r="A181" s="59" t="s">
        <v>38</v>
      </c>
      <c r="B181" s="59"/>
      <c r="C181" s="59"/>
      <c r="D181" s="19" t="s">
        <v>37</v>
      </c>
      <c r="E181" s="19">
        <f>E180</f>
        <v>11</v>
      </c>
      <c r="F181" s="19" t="s">
        <v>37</v>
      </c>
      <c r="G181" s="19" t="s">
        <v>37</v>
      </c>
      <c r="H181" s="29">
        <f>SUM(I181:J181)</f>
        <v>135</v>
      </c>
      <c r="I181" s="19">
        <v>0</v>
      </c>
      <c r="J181" s="29" cm="1">
        <f t="array" ref="J181">SUMPRODUCT(ROUND(IF(IF(D175:D179&gt;0,IF(J175:J179&gt;0,E175:E179/(J175:J179/H175:H179*D175:D179),0),0)*J175:J179&gt;J175:J179,J175:J179,IF(D175:D179&gt;0,IF(J175:J179&gt;0,E175:E179/(J175:J179/H175:H179*D175:D179),0),0)*J175:J179),0))</f>
        <v>135</v>
      </c>
      <c r="K181" s="29" cm="1">
        <f t="array" ref="K181">SUMPRODUCT(ROUND(IF(D175:D179&gt;0,E175:E179/D175:D179,0)*K175:K179,0))</f>
        <v>8</v>
      </c>
      <c r="L181" s="19">
        <f>SUMIF($E175:$E179,"&gt;0",L175:L179)</f>
        <v>0</v>
      </c>
      <c r="M181" s="19">
        <f>SUMIF($E175:$E179,"&gt;0",M175:M179)</f>
        <v>0</v>
      </c>
    </row>
    <row r="182" spans="1:13" x14ac:dyDescent="0.3">
      <c r="A182" s="59" t="s">
        <v>39</v>
      </c>
      <c r="B182" s="59"/>
      <c r="C182" s="59"/>
      <c r="D182" s="19">
        <f>SUMIF(G175:G179,"f",D175:D179)</f>
        <v>2.5</v>
      </c>
      <c r="E182" s="19">
        <f>SUMIF(G175:G179,"f",E175:E179)</f>
        <v>2.5</v>
      </c>
      <c r="F182" s="19" t="s">
        <v>37</v>
      </c>
      <c r="G182" s="19" t="s">
        <v>37</v>
      </c>
      <c r="H182" s="19">
        <f t="shared" ref="H182" si="76">SUM(I182:J182)</f>
        <v>30</v>
      </c>
      <c r="I182" s="19">
        <f>SUMIF($G175:$G179,"f",I175:I179)</f>
        <v>0</v>
      </c>
      <c r="J182" s="19">
        <f>SUMIF($G175:$G179,"f",J175:J179)</f>
        <v>30</v>
      </c>
      <c r="K182" s="19">
        <f>SUMIF($G175:$G179,"f",K175:K179)</f>
        <v>2</v>
      </c>
      <c r="L182" s="19">
        <f>SUMIF($G175:$G179,"f",L175:L179)</f>
        <v>0</v>
      </c>
      <c r="M182" s="19">
        <f>SUMIF($G175:$G179,"f",M175:M179)</f>
        <v>0</v>
      </c>
    </row>
    <row r="183" spans="1:13" x14ac:dyDescent="0.3">
      <c r="A183" s="70" t="s">
        <v>42</v>
      </c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26"/>
    </row>
    <row r="184" spans="1:13" x14ac:dyDescent="0.3">
      <c r="A184" s="19">
        <v>1</v>
      </c>
      <c r="B184" s="49" t="s">
        <v>127</v>
      </c>
      <c r="C184" s="19">
        <v>6</v>
      </c>
      <c r="D184" s="19">
        <v>5</v>
      </c>
      <c r="E184" s="19">
        <v>2.5</v>
      </c>
      <c r="F184" s="11" t="s">
        <v>70</v>
      </c>
      <c r="G184" s="19" t="s">
        <v>34</v>
      </c>
      <c r="H184" s="19">
        <f t="shared" ref="H184" si="77">I184+J184</f>
        <v>60</v>
      </c>
      <c r="I184" s="11">
        <v>30</v>
      </c>
      <c r="J184" s="11">
        <v>30</v>
      </c>
      <c r="K184" s="11">
        <v>4</v>
      </c>
      <c r="L184" s="19">
        <v>0</v>
      </c>
      <c r="M184" s="19">
        <v>0</v>
      </c>
    </row>
    <row r="185" spans="1:13" x14ac:dyDescent="0.3">
      <c r="A185" s="19">
        <v>2</v>
      </c>
      <c r="B185" s="37" t="s">
        <v>12</v>
      </c>
      <c r="C185" s="19">
        <v>6</v>
      </c>
      <c r="D185" s="19">
        <v>2</v>
      </c>
      <c r="E185" s="19">
        <v>1</v>
      </c>
      <c r="F185" s="11" t="s">
        <v>69</v>
      </c>
      <c r="G185" s="19" t="s">
        <v>34</v>
      </c>
      <c r="H185" s="19">
        <f t="shared" ref="H185" si="78">I185+J185</f>
        <v>30</v>
      </c>
      <c r="I185" s="11">
        <v>15</v>
      </c>
      <c r="J185" s="11">
        <v>15</v>
      </c>
      <c r="K185" s="11">
        <v>2</v>
      </c>
      <c r="L185" s="19">
        <v>0</v>
      </c>
      <c r="M185" s="19">
        <v>0</v>
      </c>
    </row>
    <row r="186" spans="1:13" x14ac:dyDescent="0.3">
      <c r="A186" s="58" t="s">
        <v>36</v>
      </c>
      <c r="B186" s="58"/>
      <c r="C186" s="58"/>
      <c r="D186" s="28">
        <f>SUM(D184:D185)</f>
        <v>7</v>
      </c>
      <c r="E186" s="28">
        <f>SUM(E184:E185)</f>
        <v>3.5</v>
      </c>
      <c r="F186" s="28" t="s">
        <v>37</v>
      </c>
      <c r="G186" s="28" t="s">
        <v>37</v>
      </c>
      <c r="H186" s="28">
        <f t="shared" ref="H186:M186" si="79">SUM(H184:H185)</f>
        <v>90</v>
      </c>
      <c r="I186" s="28">
        <f t="shared" si="79"/>
        <v>45</v>
      </c>
      <c r="J186" s="28">
        <f t="shared" si="79"/>
        <v>45</v>
      </c>
      <c r="K186" s="28">
        <f t="shared" si="79"/>
        <v>6</v>
      </c>
      <c r="L186" s="28">
        <f t="shared" si="79"/>
        <v>0</v>
      </c>
      <c r="M186" s="28">
        <f t="shared" si="79"/>
        <v>0</v>
      </c>
    </row>
    <row r="187" spans="1:13" x14ac:dyDescent="0.3">
      <c r="A187" s="59" t="s">
        <v>38</v>
      </c>
      <c r="B187" s="59"/>
      <c r="C187" s="59"/>
      <c r="D187" s="19" t="s">
        <v>37</v>
      </c>
      <c r="E187" s="19">
        <f>E186</f>
        <v>3.5</v>
      </c>
      <c r="F187" s="19" t="s">
        <v>37</v>
      </c>
      <c r="G187" s="19" t="s">
        <v>37</v>
      </c>
      <c r="H187" s="29">
        <f t="shared" ref="H187:H188" si="80">SUM(I187:J187)</f>
        <v>45</v>
      </c>
      <c r="I187" s="19">
        <v>0</v>
      </c>
      <c r="J187" s="29" cm="1">
        <f t="array" ref="J187">SUMPRODUCT(ROUND(IF(IF(J184:J185&gt;0,E184:E185/(J184:J185/H184:H185*D184:D185),0)*J184:J185&gt;J184:J185,J184:J185,IF(J184:J185&gt;0,E184:E185/(J184:J185/H184:H185*D184:D185),0)*J184:J185),0))</f>
        <v>45</v>
      </c>
      <c r="K187" s="29" cm="1">
        <f t="array" ref="K187">SUMPRODUCT(ROUND(IF(K184:K185&gt;0,E184:E185/D184:D185,0)*K184:K185,0))</f>
        <v>3</v>
      </c>
      <c r="L187" s="19">
        <f>SUMIF($E184:$E185,"&gt;0",L184:L185)</f>
        <v>0</v>
      </c>
      <c r="M187" s="19">
        <f>SUMIF($E184:$E185,"&gt;0",M184:M185)</f>
        <v>0</v>
      </c>
    </row>
    <row r="188" spans="1:13" x14ac:dyDescent="0.3">
      <c r="A188" s="59" t="s">
        <v>39</v>
      </c>
      <c r="B188" s="59"/>
      <c r="C188" s="59"/>
      <c r="D188" s="19">
        <f>SUMIF(G184:G185,"f",D184:D185)</f>
        <v>7</v>
      </c>
      <c r="E188" s="19">
        <f>SUMIF(G184:G185,"f",E184:E185)</f>
        <v>3.5</v>
      </c>
      <c r="F188" s="19" t="s">
        <v>37</v>
      </c>
      <c r="G188" s="19" t="s">
        <v>37</v>
      </c>
      <c r="H188" s="19">
        <f t="shared" si="80"/>
        <v>90</v>
      </c>
      <c r="I188" s="19">
        <f>SUMIF($G184:$G185,"f",I184:I185)</f>
        <v>45</v>
      </c>
      <c r="J188" s="19">
        <f>SUMIF($G184:$G185,"f",J184:J185)</f>
        <v>45</v>
      </c>
      <c r="K188" s="19">
        <f>SUMIF($G184:$G185,"f",K184:K185)</f>
        <v>6</v>
      </c>
      <c r="L188" s="19">
        <f>SUMIF($G184:$G185,"f",L184:L185)</f>
        <v>0</v>
      </c>
      <c r="M188" s="19">
        <f>SUMIF($G184:$G185,"f",M184:M185)</f>
        <v>0</v>
      </c>
    </row>
    <row r="189" spans="1:13" x14ac:dyDescent="0.3">
      <c r="A189" s="70" t="s">
        <v>43</v>
      </c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26"/>
    </row>
    <row r="190" spans="1:13" x14ac:dyDescent="0.3">
      <c r="A190" s="19">
        <v>1</v>
      </c>
      <c r="B190" s="49" t="s">
        <v>20</v>
      </c>
      <c r="C190" s="19">
        <v>6</v>
      </c>
      <c r="D190" s="19">
        <v>6</v>
      </c>
      <c r="E190" s="19">
        <v>6</v>
      </c>
      <c r="F190" s="11" t="s">
        <v>69</v>
      </c>
      <c r="G190" s="19" t="s">
        <v>34</v>
      </c>
      <c r="H190" s="19">
        <f>I190+J190</f>
        <v>0</v>
      </c>
      <c r="I190" s="11">
        <v>0</v>
      </c>
      <c r="J190" s="11">
        <v>0</v>
      </c>
      <c r="K190" s="11">
        <v>0</v>
      </c>
      <c r="L190" s="19">
        <v>160</v>
      </c>
      <c r="M190" s="19">
        <v>0</v>
      </c>
    </row>
    <row r="191" spans="1:13" x14ac:dyDescent="0.3">
      <c r="A191" s="58" t="s">
        <v>36</v>
      </c>
      <c r="B191" s="58"/>
      <c r="C191" s="58"/>
      <c r="D191" s="28">
        <f>SUM(D190)</f>
        <v>6</v>
      </c>
      <c r="E191" s="28">
        <f>SUM(E190)</f>
        <v>6</v>
      </c>
      <c r="F191" s="28" t="s">
        <v>37</v>
      </c>
      <c r="G191" s="28" t="s">
        <v>37</v>
      </c>
      <c r="H191" s="28">
        <f>SUM(I191:J191)</f>
        <v>0</v>
      </c>
      <c r="I191" s="28">
        <f t="shared" ref="I191" si="81">SUM(I189:I190)</f>
        <v>0</v>
      </c>
      <c r="J191" s="28">
        <f>SUM(J190)</f>
        <v>0</v>
      </c>
      <c r="K191" s="28">
        <f>SUM(K190)</f>
        <v>0</v>
      </c>
      <c r="L191" s="28">
        <f t="shared" ref="L191:M191" si="82">SUM(L189:L190)</f>
        <v>160</v>
      </c>
      <c r="M191" s="28">
        <f t="shared" si="82"/>
        <v>0</v>
      </c>
    </row>
    <row r="192" spans="1:13" x14ac:dyDescent="0.3">
      <c r="A192" s="59" t="s">
        <v>38</v>
      </c>
      <c r="B192" s="59"/>
      <c r="C192" s="59"/>
      <c r="D192" s="19" t="s">
        <v>37</v>
      </c>
      <c r="E192" s="19">
        <f>E191</f>
        <v>6</v>
      </c>
      <c r="F192" s="19" t="s">
        <v>37</v>
      </c>
      <c r="G192" s="19" t="s">
        <v>37</v>
      </c>
      <c r="H192" s="29">
        <f t="shared" ref="H192:H193" si="83">SUM(I192:J192)</f>
        <v>0</v>
      </c>
      <c r="I192" s="19">
        <v>0</v>
      </c>
      <c r="J192" s="29">
        <f>SUMPRODUCT(ROUND(IF(IF(J190&gt;0,E190/(J190/H190*D190),0)*J190&gt;J190,J190,IF(J190&gt;0,E190/(J190/H190*D190),0)*J190),0))</f>
        <v>0</v>
      </c>
      <c r="K192" s="29">
        <f>SUMPRODUCT(ROUND(IF(K190&gt;0,E190/D190,0)*K190,0))</f>
        <v>0</v>
      </c>
      <c r="L192" s="19">
        <f t="shared" ref="L192:M192" si="84">SUMIF($E190,"&gt;0",L190)</f>
        <v>160</v>
      </c>
      <c r="M192" s="19">
        <f t="shared" si="84"/>
        <v>0</v>
      </c>
    </row>
    <row r="193" spans="1:13" x14ac:dyDescent="0.3">
      <c r="A193" s="59" t="s">
        <v>39</v>
      </c>
      <c r="B193" s="59"/>
      <c r="C193" s="59"/>
      <c r="D193" s="19">
        <f>SUMIF(G190,"f",D190)</f>
        <v>6</v>
      </c>
      <c r="E193" s="19">
        <f>SUMIF(G190,"f",E190)</f>
        <v>6</v>
      </c>
      <c r="F193" s="19" t="s">
        <v>37</v>
      </c>
      <c r="G193" s="19" t="s">
        <v>37</v>
      </c>
      <c r="H193" s="19">
        <f t="shared" si="83"/>
        <v>0</v>
      </c>
      <c r="I193" s="19">
        <f>SUMIF($G190,"f",I190)</f>
        <v>0</v>
      </c>
      <c r="J193" s="19">
        <f t="shared" ref="J193:L193" si="85">SUMIF($G190,"f",J190)</f>
        <v>0</v>
      </c>
      <c r="K193" s="19">
        <f t="shared" si="85"/>
        <v>0</v>
      </c>
      <c r="L193" s="19">
        <f t="shared" si="85"/>
        <v>160</v>
      </c>
      <c r="M193" s="19">
        <f t="shared" ref="M193" si="86">SUMIF($G190,"f",M190)</f>
        <v>0</v>
      </c>
    </row>
    <row r="194" spans="1:13" x14ac:dyDescent="0.3">
      <c r="A194" s="58" t="s">
        <v>89</v>
      </c>
      <c r="B194" s="58"/>
      <c r="C194" s="58"/>
      <c r="D194" s="28">
        <f>D180+D186+D191</f>
        <v>30</v>
      </c>
      <c r="E194" s="28">
        <f>E180+E186+E191</f>
        <v>20.5</v>
      </c>
      <c r="F194" s="28" t="s">
        <v>37</v>
      </c>
      <c r="G194" s="28" t="s">
        <v>37</v>
      </c>
      <c r="H194" s="28">
        <f t="shared" ref="H194:M194" si="87">H180+H186+H191</f>
        <v>300</v>
      </c>
      <c r="I194" s="28">
        <f t="shared" si="87"/>
        <v>120</v>
      </c>
      <c r="J194" s="28">
        <f t="shared" si="87"/>
        <v>180</v>
      </c>
      <c r="K194" s="28">
        <f t="shared" si="87"/>
        <v>20</v>
      </c>
      <c r="L194" s="28">
        <f t="shared" si="87"/>
        <v>160</v>
      </c>
      <c r="M194" s="28">
        <f t="shared" si="87"/>
        <v>0</v>
      </c>
    </row>
    <row r="195" spans="1:13" x14ac:dyDescent="0.3">
      <c r="A195" s="58" t="s">
        <v>90</v>
      </c>
      <c r="B195" s="58"/>
      <c r="C195" s="58"/>
      <c r="D195" s="28">
        <f>D168+D194</f>
        <v>60</v>
      </c>
      <c r="E195" s="28">
        <f>E168+E194</f>
        <v>35.96</v>
      </c>
      <c r="F195" s="28" t="s">
        <v>37</v>
      </c>
      <c r="G195" s="28" t="s">
        <v>37</v>
      </c>
      <c r="H195" s="28">
        <f t="shared" ref="H195:M195" si="88">H168+H194</f>
        <v>679</v>
      </c>
      <c r="I195" s="28">
        <f t="shared" si="88"/>
        <v>274</v>
      </c>
      <c r="J195" s="28">
        <f t="shared" si="88"/>
        <v>405</v>
      </c>
      <c r="K195" s="28">
        <f t="shared" si="88"/>
        <v>39</v>
      </c>
      <c r="L195" s="28">
        <f t="shared" si="88"/>
        <v>160</v>
      </c>
      <c r="M195" s="28">
        <f t="shared" si="88"/>
        <v>0</v>
      </c>
    </row>
    <row r="197" spans="1:13" x14ac:dyDescent="0.3">
      <c r="A197" s="26" t="s">
        <v>131</v>
      </c>
    </row>
    <row r="198" spans="1:13" ht="72" customHeight="1" x14ac:dyDescent="0.3">
      <c r="A198" s="66" t="s">
        <v>24</v>
      </c>
      <c r="B198" s="66" t="s">
        <v>25</v>
      </c>
      <c r="C198" s="63" t="s">
        <v>26</v>
      </c>
      <c r="D198" s="63" t="s">
        <v>27</v>
      </c>
      <c r="E198" s="62" t="s">
        <v>28</v>
      </c>
      <c r="F198" s="63" t="s">
        <v>29</v>
      </c>
      <c r="G198" s="62" t="s">
        <v>30</v>
      </c>
      <c r="H198" s="67" t="s">
        <v>31</v>
      </c>
      <c r="I198" s="67"/>
      <c r="J198" s="67"/>
      <c r="K198" s="67"/>
      <c r="L198" s="63" t="s">
        <v>91</v>
      </c>
      <c r="M198" s="63" t="s">
        <v>134</v>
      </c>
    </row>
    <row r="199" spans="1:13" ht="72" customHeight="1" x14ac:dyDescent="0.3">
      <c r="A199" s="66"/>
      <c r="B199" s="66"/>
      <c r="C199" s="63"/>
      <c r="D199" s="63"/>
      <c r="E199" s="62"/>
      <c r="F199" s="63"/>
      <c r="G199" s="62"/>
      <c r="H199" s="53" t="s">
        <v>2</v>
      </c>
      <c r="I199" s="27" t="s">
        <v>3</v>
      </c>
      <c r="J199" s="27" t="s">
        <v>4</v>
      </c>
      <c r="K199" s="27" t="s">
        <v>66</v>
      </c>
      <c r="L199" s="63"/>
      <c r="M199" s="63"/>
    </row>
    <row r="200" spans="1:13" x14ac:dyDescent="0.3">
      <c r="A200" s="72" t="s">
        <v>32</v>
      </c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</row>
    <row r="201" spans="1:13" x14ac:dyDescent="0.3">
      <c r="A201" s="74" t="s">
        <v>41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</row>
    <row r="202" spans="1:13" x14ac:dyDescent="0.3">
      <c r="A202" s="19">
        <v>1</v>
      </c>
      <c r="B202" s="17" t="s">
        <v>134</v>
      </c>
      <c r="C202" s="19">
        <v>7</v>
      </c>
      <c r="D202" s="19">
        <v>15</v>
      </c>
      <c r="E202" s="19">
        <v>10</v>
      </c>
      <c r="F202" s="11" t="s">
        <v>69</v>
      </c>
      <c r="G202" s="19" t="s">
        <v>34</v>
      </c>
      <c r="H202" s="19">
        <f t="shared" ref="H202:H203" si="89">I202+J202</f>
        <v>0</v>
      </c>
      <c r="I202" s="11">
        <v>0</v>
      </c>
      <c r="J202" s="11">
        <v>0</v>
      </c>
      <c r="K202" s="11">
        <v>0</v>
      </c>
      <c r="L202" s="19">
        <v>0</v>
      </c>
      <c r="M202" s="19">
        <v>150</v>
      </c>
    </row>
    <row r="203" spans="1:13" x14ac:dyDescent="0.3">
      <c r="A203" s="19">
        <v>2</v>
      </c>
      <c r="B203" s="49" t="s">
        <v>135</v>
      </c>
      <c r="C203" s="19">
        <v>7</v>
      </c>
      <c r="D203" s="19">
        <v>3.5</v>
      </c>
      <c r="E203" s="19">
        <v>3.5</v>
      </c>
      <c r="F203" s="11" t="s">
        <v>69</v>
      </c>
      <c r="G203" s="19" t="s">
        <v>34</v>
      </c>
      <c r="H203" s="19">
        <f t="shared" si="89"/>
        <v>45</v>
      </c>
      <c r="I203" s="11">
        <v>0</v>
      </c>
      <c r="J203" s="11">
        <v>45</v>
      </c>
      <c r="K203" s="11">
        <v>2</v>
      </c>
      <c r="L203" s="19">
        <v>0</v>
      </c>
      <c r="M203" s="19">
        <v>0</v>
      </c>
    </row>
    <row r="204" spans="1:13" x14ac:dyDescent="0.3">
      <c r="A204" s="58" t="s">
        <v>36</v>
      </c>
      <c r="B204" s="58"/>
      <c r="C204" s="58"/>
      <c r="D204" s="28">
        <f>SUM(D202:D203)</f>
        <v>18.5</v>
      </c>
      <c r="E204" s="28">
        <f>SUM(E202:E203)</f>
        <v>13.5</v>
      </c>
      <c r="F204" s="28" t="s">
        <v>37</v>
      </c>
      <c r="G204" s="28" t="s">
        <v>37</v>
      </c>
      <c r="H204" s="28">
        <f t="shared" ref="H204:M204" si="90">SUM(H202:H203)</f>
        <v>45</v>
      </c>
      <c r="I204" s="28">
        <f t="shared" si="90"/>
        <v>0</v>
      </c>
      <c r="J204" s="28">
        <f t="shared" si="90"/>
        <v>45</v>
      </c>
      <c r="K204" s="28">
        <f t="shared" si="90"/>
        <v>2</v>
      </c>
      <c r="L204" s="28">
        <f t="shared" si="90"/>
        <v>0</v>
      </c>
      <c r="M204" s="28">
        <f t="shared" si="90"/>
        <v>150</v>
      </c>
    </row>
    <row r="205" spans="1:13" x14ac:dyDescent="0.3">
      <c r="A205" s="59" t="s">
        <v>38</v>
      </c>
      <c r="B205" s="59"/>
      <c r="C205" s="59"/>
      <c r="D205" s="19" t="s">
        <v>37</v>
      </c>
      <c r="E205" s="19">
        <f>E204</f>
        <v>13.5</v>
      </c>
      <c r="F205" s="19" t="s">
        <v>37</v>
      </c>
      <c r="G205" s="19" t="s">
        <v>37</v>
      </c>
      <c r="H205" s="29">
        <f>SUM(I205:J205)</f>
        <v>45</v>
      </c>
      <c r="I205" s="19">
        <v>0</v>
      </c>
      <c r="J205" s="29" cm="1">
        <f t="array" ref="J205">SUMPRODUCT(ROUND(IF(IF(J202:J203&gt;0,E202:E203/(J202:J203/H202:H203*D202:D203),0)*J202:J203&gt;J202:J203,J202:J203,IF(J202:J203&gt;0,E202:E203/(J202:J203/H202:H203*D202:D203),0)*J202:J203),0))</f>
        <v>45</v>
      </c>
      <c r="K205" s="29" cm="1">
        <f t="array" ref="K205">SUMPRODUCT(ROUND(IF(K202:K203&gt;0,E202:E203/D202:D203,0)*K202:K203,0))</f>
        <v>2</v>
      </c>
      <c r="L205" s="19">
        <f>SUMIF($E202:$E203,"&gt;0",L202:L203)</f>
        <v>0</v>
      </c>
      <c r="M205" s="19">
        <f>SUMIF($E202:$E203,"&gt;0",M202:M203)</f>
        <v>150</v>
      </c>
    </row>
    <row r="206" spans="1:13" x14ac:dyDescent="0.3">
      <c r="A206" s="59" t="s">
        <v>39</v>
      </c>
      <c r="B206" s="59"/>
      <c r="C206" s="59"/>
      <c r="D206" s="19">
        <f>SUMIF(G202:G203,"f",D202:D203)</f>
        <v>18.5</v>
      </c>
      <c r="E206" s="19">
        <f>SUMIF(G202:G203,"f",E202:E203)</f>
        <v>13.5</v>
      </c>
      <c r="F206" s="19" t="s">
        <v>37</v>
      </c>
      <c r="G206" s="19" t="s">
        <v>37</v>
      </c>
      <c r="H206" s="19">
        <f t="shared" ref="H206" si="91">SUM(I206:J206)</f>
        <v>45</v>
      </c>
      <c r="I206" s="19">
        <f>SUMIF($G202:$G203,"f",I202:I203)</f>
        <v>0</v>
      </c>
      <c r="J206" s="19">
        <f>SUMIF($G202:$G203,"f",J202:J203)</f>
        <v>45</v>
      </c>
      <c r="K206" s="19">
        <f>SUMIF($G202:$G203,"f",K202:K203)</f>
        <v>2</v>
      </c>
      <c r="L206" s="19">
        <f>SUMIF($G202:$G203,"f",L202:L203)</f>
        <v>0</v>
      </c>
      <c r="M206" s="19">
        <f>SUMIF($G202:$G203,"f",M202:M203)</f>
        <v>150</v>
      </c>
    </row>
    <row r="207" spans="1:13" x14ac:dyDescent="0.3">
      <c r="A207" s="60" t="s">
        <v>42</v>
      </c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26"/>
    </row>
    <row r="208" spans="1:13" x14ac:dyDescent="0.3">
      <c r="A208" s="19">
        <v>1</v>
      </c>
      <c r="B208" s="37" t="s">
        <v>23</v>
      </c>
      <c r="C208" s="19">
        <v>7</v>
      </c>
      <c r="D208" s="19">
        <v>3.5</v>
      </c>
      <c r="E208" s="19">
        <v>0</v>
      </c>
      <c r="F208" s="11" t="s">
        <v>69</v>
      </c>
      <c r="G208" s="19" t="s">
        <v>34</v>
      </c>
      <c r="H208" s="19">
        <f t="shared" ref="H208" si="92">I208+J208</f>
        <v>45</v>
      </c>
      <c r="I208" s="11">
        <v>45</v>
      </c>
      <c r="J208" s="11">
        <v>0</v>
      </c>
      <c r="K208" s="11">
        <v>2</v>
      </c>
      <c r="L208" s="19">
        <v>0</v>
      </c>
      <c r="M208" s="19">
        <v>0</v>
      </c>
    </row>
    <row r="209" spans="1:14" x14ac:dyDescent="0.3">
      <c r="A209" s="19">
        <v>2</v>
      </c>
      <c r="B209" s="37" t="s">
        <v>128</v>
      </c>
      <c r="C209" s="19">
        <v>7</v>
      </c>
      <c r="D209" s="19">
        <v>5</v>
      </c>
      <c r="E209" s="19">
        <v>2.5</v>
      </c>
      <c r="F209" s="11" t="s">
        <v>70</v>
      </c>
      <c r="G209" s="19" t="s">
        <v>34</v>
      </c>
      <c r="H209" s="19">
        <f t="shared" ref="H209" si="93">I209+J209</f>
        <v>60</v>
      </c>
      <c r="I209" s="11">
        <v>30</v>
      </c>
      <c r="J209" s="11">
        <v>30</v>
      </c>
      <c r="K209" s="11">
        <v>4</v>
      </c>
      <c r="L209" s="19">
        <v>0</v>
      </c>
      <c r="M209" s="19">
        <v>0</v>
      </c>
    </row>
    <row r="210" spans="1:14" x14ac:dyDescent="0.3">
      <c r="A210" s="19">
        <v>3</v>
      </c>
      <c r="B210" s="17" t="s">
        <v>138</v>
      </c>
      <c r="C210" s="19">
        <v>7</v>
      </c>
      <c r="D210" s="19">
        <v>3</v>
      </c>
      <c r="E210" s="19">
        <v>3</v>
      </c>
      <c r="F210" s="11" t="s">
        <v>69</v>
      </c>
      <c r="G210" s="19" t="s">
        <v>34</v>
      </c>
      <c r="H210" s="19">
        <f t="shared" ref="H210" si="94">I210+J210</f>
        <v>45</v>
      </c>
      <c r="I210" s="11">
        <v>0</v>
      </c>
      <c r="J210" s="11">
        <v>45</v>
      </c>
      <c r="K210" s="11">
        <v>2</v>
      </c>
      <c r="L210" s="19">
        <v>0</v>
      </c>
      <c r="M210" s="19">
        <v>0</v>
      </c>
    </row>
    <row r="211" spans="1:14" x14ac:dyDescent="0.3">
      <c r="A211" s="58" t="s">
        <v>36</v>
      </c>
      <c r="B211" s="58"/>
      <c r="C211" s="58"/>
      <c r="D211" s="28">
        <f>SUM(D208:D210)</f>
        <v>11.5</v>
      </c>
      <c r="E211" s="28">
        <f>SUM(E208:E210)</f>
        <v>5.5</v>
      </c>
      <c r="F211" s="28" t="s">
        <v>37</v>
      </c>
      <c r="G211" s="28" t="s">
        <v>37</v>
      </c>
      <c r="H211" s="28">
        <f t="shared" ref="H211:M211" si="95">SUM(H208:H210)</f>
        <v>150</v>
      </c>
      <c r="I211" s="28">
        <f t="shared" si="95"/>
        <v>75</v>
      </c>
      <c r="J211" s="28">
        <f t="shared" si="95"/>
        <v>75</v>
      </c>
      <c r="K211" s="28">
        <f t="shared" si="95"/>
        <v>8</v>
      </c>
      <c r="L211" s="28">
        <f t="shared" si="95"/>
        <v>0</v>
      </c>
      <c r="M211" s="28">
        <f t="shared" si="95"/>
        <v>0</v>
      </c>
    </row>
    <row r="212" spans="1:14" x14ac:dyDescent="0.3">
      <c r="A212" s="59" t="s">
        <v>38</v>
      </c>
      <c r="B212" s="59"/>
      <c r="C212" s="59"/>
      <c r="D212" s="19" t="s">
        <v>37</v>
      </c>
      <c r="E212" s="19">
        <f>E211</f>
        <v>5.5</v>
      </c>
      <c r="F212" s="19" t="s">
        <v>37</v>
      </c>
      <c r="G212" s="19" t="s">
        <v>37</v>
      </c>
      <c r="H212" s="29">
        <f t="shared" ref="H212:H213" si="96">SUM(I212:J212)</f>
        <v>75</v>
      </c>
      <c r="I212" s="19">
        <v>0</v>
      </c>
      <c r="J212" s="29" cm="1">
        <f t="array" ref="J212">SUMPRODUCT(ROUND(IF(IF(D208:D210&gt;0,IF(J208:J210&gt;0,E208:E210/(J208:J210/H208:H210*D208:D210),0),0)*J208:J210&gt;J208:J210,J208:J210,IF(D208:D210&gt;0,IF(J208:J210&gt;0,E208:E210/(J208:J210/H208:H210*D208:D210),0),0)*J208:J210),0))</f>
        <v>75</v>
      </c>
      <c r="K212" s="29" cm="1">
        <f t="array" ref="K212">SUMPRODUCT(ROUND(IF(D208:D210&gt;0,E208:E210/D208:D210,0)*K208:K210,0))</f>
        <v>4</v>
      </c>
      <c r="L212" s="19">
        <f>SUMIF($E208:$E210,"&gt;0",L208:L210)</f>
        <v>0</v>
      </c>
      <c r="M212" s="19">
        <f>SUMIF($E208:$E210,"&gt;0",M208:M210)</f>
        <v>0</v>
      </c>
    </row>
    <row r="213" spans="1:14" x14ac:dyDescent="0.3">
      <c r="A213" s="59" t="s">
        <v>39</v>
      </c>
      <c r="B213" s="59"/>
      <c r="C213" s="59"/>
      <c r="D213" s="19">
        <f>SUMIF(G208:G210,"f",D208:D210)</f>
        <v>11.5</v>
      </c>
      <c r="E213" s="19">
        <f>SUMIF(G208:G210,"f",E208:E210)</f>
        <v>5.5</v>
      </c>
      <c r="F213" s="19" t="s">
        <v>37</v>
      </c>
      <c r="G213" s="19" t="s">
        <v>37</v>
      </c>
      <c r="H213" s="19">
        <f t="shared" si="96"/>
        <v>150</v>
      </c>
      <c r="I213" s="19">
        <f>SUMIF($G208:$G210,"f",I208:I210)</f>
        <v>75</v>
      </c>
      <c r="J213" s="19">
        <f>SUMIF($G208:$G210,"f",J208:J210)</f>
        <v>75</v>
      </c>
      <c r="K213" s="19">
        <f>SUMIF($G208:$G210,"f",K208:K210)</f>
        <v>8</v>
      </c>
      <c r="L213" s="19">
        <f>SUMIF($G208:$G210,"f",L208:L210)</f>
        <v>0</v>
      </c>
      <c r="M213" s="19">
        <f>SUMIF($G208:$G210,"f",M208:M210)</f>
        <v>0</v>
      </c>
    </row>
    <row r="214" spans="1:14" x14ac:dyDescent="0.3">
      <c r="A214" s="58" t="s">
        <v>133</v>
      </c>
      <c r="B214" s="58"/>
      <c r="C214" s="58"/>
      <c r="D214" s="28">
        <f>D204+D211</f>
        <v>30</v>
      </c>
      <c r="E214" s="28">
        <f>E204+E211</f>
        <v>19</v>
      </c>
      <c r="F214" s="28" t="s">
        <v>37</v>
      </c>
      <c r="G214" s="28" t="s">
        <v>37</v>
      </c>
      <c r="H214" s="28">
        <f t="shared" ref="H214:M214" si="97">H204+H211</f>
        <v>195</v>
      </c>
      <c r="I214" s="28">
        <f t="shared" si="97"/>
        <v>75</v>
      </c>
      <c r="J214" s="28">
        <f t="shared" si="97"/>
        <v>120</v>
      </c>
      <c r="K214" s="28">
        <f t="shared" si="97"/>
        <v>10</v>
      </c>
      <c r="L214" s="28">
        <f t="shared" si="97"/>
        <v>0</v>
      </c>
      <c r="M214" s="28">
        <f t="shared" si="97"/>
        <v>150</v>
      </c>
    </row>
    <row r="215" spans="1:14" x14ac:dyDescent="0.3">
      <c r="A215" s="58" t="s">
        <v>132</v>
      </c>
      <c r="B215" s="58"/>
      <c r="C215" s="58"/>
      <c r="D215" s="28">
        <f>D214</f>
        <v>30</v>
      </c>
      <c r="E215" s="28">
        <f>E214</f>
        <v>19</v>
      </c>
      <c r="F215" s="28" t="s">
        <v>37</v>
      </c>
      <c r="G215" s="28" t="s">
        <v>37</v>
      </c>
      <c r="H215" s="28">
        <f>H214</f>
        <v>195</v>
      </c>
      <c r="I215" s="28">
        <f>I214</f>
        <v>75</v>
      </c>
      <c r="J215" s="28">
        <f t="shared" ref="J215:M215" si="98">J214</f>
        <v>120</v>
      </c>
      <c r="K215" s="28">
        <f t="shared" si="98"/>
        <v>10</v>
      </c>
      <c r="L215" s="28">
        <f t="shared" si="98"/>
        <v>0</v>
      </c>
      <c r="M215" s="28">
        <f t="shared" si="98"/>
        <v>150</v>
      </c>
    </row>
    <row r="216" spans="1:14" x14ac:dyDescent="0.3">
      <c r="A216" s="26"/>
      <c r="B216" s="26"/>
      <c r="C216" s="26"/>
      <c r="D216" s="24"/>
      <c r="E216" s="24"/>
      <c r="F216" s="24"/>
      <c r="G216" s="24"/>
      <c r="H216" s="24"/>
      <c r="I216" s="24"/>
      <c r="J216" s="24"/>
      <c r="K216" s="24"/>
      <c r="L216" s="24"/>
      <c r="M216" s="24"/>
    </row>
    <row r="217" spans="1:14" s="23" customFormat="1" x14ac:dyDescent="0.3">
      <c r="N217" s="22"/>
    </row>
    <row r="218" spans="1:14" x14ac:dyDescent="0.3">
      <c r="A218" s="3" t="s">
        <v>24</v>
      </c>
      <c r="B218" s="44" t="s">
        <v>72</v>
      </c>
    </row>
    <row r="219" spans="1:14" ht="28.8" customHeight="1" x14ac:dyDescent="0.3">
      <c r="A219" s="28" t="s">
        <v>195</v>
      </c>
      <c r="B219" s="45" t="s">
        <v>78</v>
      </c>
    </row>
    <row r="220" spans="1:14" x14ac:dyDescent="0.3">
      <c r="A220" s="19">
        <v>1</v>
      </c>
      <c r="B220" s="46" t="s">
        <v>194</v>
      </c>
    </row>
    <row r="221" spans="1:14" x14ac:dyDescent="0.3">
      <c r="A221" s="19">
        <v>2</v>
      </c>
      <c r="B221" s="46" t="s">
        <v>201</v>
      </c>
    </row>
    <row r="222" spans="1:14" x14ac:dyDescent="0.3">
      <c r="A222" s="19">
        <v>3</v>
      </c>
      <c r="B222" s="46" t="s">
        <v>193</v>
      </c>
    </row>
    <row r="223" spans="1:14" x14ac:dyDescent="0.3">
      <c r="A223" s="19">
        <v>4</v>
      </c>
      <c r="B223" s="46" t="s">
        <v>79</v>
      </c>
    </row>
    <row r="224" spans="1:14" x14ac:dyDescent="0.3">
      <c r="A224" s="19">
        <v>5</v>
      </c>
      <c r="B224" s="46" t="s">
        <v>202</v>
      </c>
    </row>
    <row r="225" spans="1:2" x14ac:dyDescent="0.3">
      <c r="A225" s="19">
        <v>6</v>
      </c>
      <c r="B225" s="46" t="s">
        <v>80</v>
      </c>
    </row>
    <row r="226" spans="1:2" x14ac:dyDescent="0.3">
      <c r="A226" s="19">
        <v>7</v>
      </c>
      <c r="B226" s="46" t="s">
        <v>203</v>
      </c>
    </row>
    <row r="227" spans="1:2" x14ac:dyDescent="0.3">
      <c r="A227" s="28" t="s">
        <v>196</v>
      </c>
      <c r="B227" s="47" t="s">
        <v>73</v>
      </c>
    </row>
    <row r="228" spans="1:2" x14ac:dyDescent="0.3">
      <c r="A228" s="19">
        <v>1</v>
      </c>
      <c r="B228" s="46" t="s">
        <v>74</v>
      </c>
    </row>
    <row r="229" spans="1:2" x14ac:dyDescent="0.3">
      <c r="A229" s="19">
        <v>2</v>
      </c>
      <c r="B229" s="46" t="s">
        <v>75</v>
      </c>
    </row>
    <row r="230" spans="1:2" x14ac:dyDescent="0.3">
      <c r="A230" s="19">
        <v>3</v>
      </c>
      <c r="B230" s="46" t="s">
        <v>76</v>
      </c>
    </row>
    <row r="231" spans="1:2" x14ac:dyDescent="0.3">
      <c r="A231" s="19">
        <v>4</v>
      </c>
      <c r="B231" s="46" t="s">
        <v>77</v>
      </c>
    </row>
    <row r="232" spans="1:2" x14ac:dyDescent="0.3">
      <c r="A232" s="28" t="s">
        <v>197</v>
      </c>
      <c r="B232" s="47" t="s">
        <v>9</v>
      </c>
    </row>
    <row r="233" spans="1:2" x14ac:dyDescent="0.3">
      <c r="A233" s="19">
        <v>1</v>
      </c>
      <c r="B233" s="37" t="s">
        <v>120</v>
      </c>
    </row>
    <row r="234" spans="1:2" x14ac:dyDescent="0.3">
      <c r="A234" s="19">
        <v>2</v>
      </c>
      <c r="B234" s="37" t="s">
        <v>216</v>
      </c>
    </row>
    <row r="235" spans="1:2" x14ac:dyDescent="0.3">
      <c r="A235" s="28" t="s">
        <v>198</v>
      </c>
      <c r="B235" s="47" t="s">
        <v>12</v>
      </c>
    </row>
    <row r="236" spans="1:2" x14ac:dyDescent="0.3">
      <c r="A236" s="19">
        <v>1</v>
      </c>
      <c r="B236" s="37" t="s">
        <v>129</v>
      </c>
    </row>
    <row r="237" spans="1:2" x14ac:dyDescent="0.3">
      <c r="A237" s="19">
        <v>2</v>
      </c>
      <c r="B237" s="37" t="s">
        <v>130</v>
      </c>
    </row>
    <row r="238" spans="1:2" x14ac:dyDescent="0.3">
      <c r="A238" s="28" t="s">
        <v>199</v>
      </c>
      <c r="B238" s="47" t="s">
        <v>23</v>
      </c>
    </row>
    <row r="239" spans="1:2" x14ac:dyDescent="0.3">
      <c r="A239" s="19">
        <v>1</v>
      </c>
      <c r="B239" s="17" t="s">
        <v>205</v>
      </c>
    </row>
    <row r="240" spans="1:2" x14ac:dyDescent="0.3">
      <c r="A240" s="19">
        <v>2</v>
      </c>
      <c r="B240" s="37" t="s">
        <v>206</v>
      </c>
    </row>
    <row r="241" spans="1:2" x14ac:dyDescent="0.3">
      <c r="A241" s="28" t="s">
        <v>200</v>
      </c>
      <c r="B241" s="47" t="s">
        <v>128</v>
      </c>
    </row>
    <row r="242" spans="1:2" x14ac:dyDescent="0.3">
      <c r="A242" s="19">
        <v>1</v>
      </c>
      <c r="B242" s="37" t="s">
        <v>204</v>
      </c>
    </row>
    <row r="243" spans="1:2" x14ac:dyDescent="0.3">
      <c r="A243" s="19">
        <v>2</v>
      </c>
      <c r="B243" s="46" t="s">
        <v>137</v>
      </c>
    </row>
  </sheetData>
  <sortState xmlns:xlrd2="http://schemas.microsoft.com/office/spreadsheetml/2017/richdata2" ref="B150:L150">
    <sortCondition ref="B150"/>
  </sortState>
  <mergeCells count="193">
    <mergeCell ref="A187:C187"/>
    <mergeCell ref="A188:C188"/>
    <mergeCell ref="A194:C194"/>
    <mergeCell ref="A191:C191"/>
    <mergeCell ref="A192:C192"/>
    <mergeCell ref="A193:C193"/>
    <mergeCell ref="A204:C204"/>
    <mergeCell ref="A200:M200"/>
    <mergeCell ref="A201:M201"/>
    <mergeCell ref="A198:A199"/>
    <mergeCell ref="B198:B199"/>
    <mergeCell ref="C198:C199"/>
    <mergeCell ref="M17:M18"/>
    <mergeCell ref="M54:M55"/>
    <mergeCell ref="M84:M85"/>
    <mergeCell ref="M114:M115"/>
    <mergeCell ref="M141:M142"/>
    <mergeCell ref="M171:M172"/>
    <mergeCell ref="M198:M199"/>
    <mergeCell ref="A19:M19"/>
    <mergeCell ref="A20:M20"/>
    <mergeCell ref="A56:M56"/>
    <mergeCell ref="A57:M57"/>
    <mergeCell ref="A86:M86"/>
    <mergeCell ref="A87:M87"/>
    <mergeCell ref="A116:M116"/>
    <mergeCell ref="A117:M117"/>
    <mergeCell ref="A143:M143"/>
    <mergeCell ref="A144:M144"/>
    <mergeCell ref="A186:C186"/>
    <mergeCell ref="A154:L154"/>
    <mergeCell ref="A160:C160"/>
    <mergeCell ref="A161:C161"/>
    <mergeCell ref="A162:C162"/>
    <mergeCell ref="A168:C168"/>
    <mergeCell ref="A171:A172"/>
    <mergeCell ref="A205:C205"/>
    <mergeCell ref="A206:C206"/>
    <mergeCell ref="A207:L207"/>
    <mergeCell ref="A211:C211"/>
    <mergeCell ref="A212:C212"/>
    <mergeCell ref="A213:C213"/>
    <mergeCell ref="A214:C214"/>
    <mergeCell ref="A215:C215"/>
    <mergeCell ref="F171:F172"/>
    <mergeCell ref="G171:G172"/>
    <mergeCell ref="L171:L172"/>
    <mergeCell ref="A183:L183"/>
    <mergeCell ref="A180:C180"/>
    <mergeCell ref="A181:C181"/>
    <mergeCell ref="A182:C182"/>
    <mergeCell ref="A173:M173"/>
    <mergeCell ref="A174:M174"/>
    <mergeCell ref="A189:L189"/>
    <mergeCell ref="D198:D199"/>
    <mergeCell ref="E198:E199"/>
    <mergeCell ref="F198:F199"/>
    <mergeCell ref="G198:G199"/>
    <mergeCell ref="H198:K198"/>
    <mergeCell ref="L198:L199"/>
    <mergeCell ref="B171:B172"/>
    <mergeCell ref="C171:C172"/>
    <mergeCell ref="D171:D172"/>
    <mergeCell ref="E171:E172"/>
    <mergeCell ref="H171:K171"/>
    <mergeCell ref="A166:C166"/>
    <mergeCell ref="A167:C167"/>
    <mergeCell ref="A147:C147"/>
    <mergeCell ref="A148:C148"/>
    <mergeCell ref="A149:L149"/>
    <mergeCell ref="A151:C151"/>
    <mergeCell ref="A152:C152"/>
    <mergeCell ref="A153:C153"/>
    <mergeCell ref="G141:G142"/>
    <mergeCell ref="L141:L142"/>
    <mergeCell ref="A146:C146"/>
    <mergeCell ref="A141:A142"/>
    <mergeCell ref="B141:B142"/>
    <mergeCell ref="C141:C142"/>
    <mergeCell ref="D141:D142"/>
    <mergeCell ref="E141:E142"/>
    <mergeCell ref="F141:F142"/>
    <mergeCell ref="H141:K141"/>
    <mergeCell ref="A136:C136"/>
    <mergeCell ref="A137:C137"/>
    <mergeCell ref="A125:C125"/>
    <mergeCell ref="A126:C126"/>
    <mergeCell ref="A127:C127"/>
    <mergeCell ref="A128:L128"/>
    <mergeCell ref="A134:C134"/>
    <mergeCell ref="A135:C135"/>
    <mergeCell ref="A120:C120"/>
    <mergeCell ref="A121:C121"/>
    <mergeCell ref="A122:C122"/>
    <mergeCell ref="A123:L123"/>
    <mergeCell ref="D114:D115"/>
    <mergeCell ref="E114:E115"/>
    <mergeCell ref="F114:F115"/>
    <mergeCell ref="G114:G115"/>
    <mergeCell ref="L114:L115"/>
    <mergeCell ref="A111:C111"/>
    <mergeCell ref="A114:A115"/>
    <mergeCell ref="B114:B115"/>
    <mergeCell ref="C114:C115"/>
    <mergeCell ref="H114:K114"/>
    <mergeCell ref="A104:C104"/>
    <mergeCell ref="A105:L105"/>
    <mergeCell ref="A108:C108"/>
    <mergeCell ref="A109:C109"/>
    <mergeCell ref="A110:C110"/>
    <mergeCell ref="A90:C90"/>
    <mergeCell ref="A91:C91"/>
    <mergeCell ref="A92:C92"/>
    <mergeCell ref="A98:L98"/>
    <mergeCell ref="A102:C102"/>
    <mergeCell ref="A103:C103"/>
    <mergeCell ref="A93:L93"/>
    <mergeCell ref="A95:C95"/>
    <mergeCell ref="A96:C96"/>
    <mergeCell ref="A97:C97"/>
    <mergeCell ref="F84:F85"/>
    <mergeCell ref="G84:G85"/>
    <mergeCell ref="L84:L85"/>
    <mergeCell ref="A80:C80"/>
    <mergeCell ref="A84:A85"/>
    <mergeCell ref="B84:B85"/>
    <mergeCell ref="C84:C85"/>
    <mergeCell ref="D84:D85"/>
    <mergeCell ref="E84:E85"/>
    <mergeCell ref="H84:K84"/>
    <mergeCell ref="A81:C81"/>
    <mergeCell ref="A72:C72"/>
    <mergeCell ref="A73:C73"/>
    <mergeCell ref="A74:L74"/>
    <mergeCell ref="A77:C77"/>
    <mergeCell ref="A78:C78"/>
    <mergeCell ref="A79:C79"/>
    <mergeCell ref="A60:C60"/>
    <mergeCell ref="A61:C61"/>
    <mergeCell ref="A62:C62"/>
    <mergeCell ref="A68:L68"/>
    <mergeCell ref="A71:C71"/>
    <mergeCell ref="A63:L63"/>
    <mergeCell ref="A65:C65"/>
    <mergeCell ref="A66:C66"/>
    <mergeCell ref="A67:C67"/>
    <mergeCell ref="G54:G55"/>
    <mergeCell ref="L54:L55"/>
    <mergeCell ref="A50:C50"/>
    <mergeCell ref="A51:C51"/>
    <mergeCell ref="A54:A55"/>
    <mergeCell ref="B54:B55"/>
    <mergeCell ref="C54:C55"/>
    <mergeCell ref="D54:D55"/>
    <mergeCell ref="H54:K54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F17:F18"/>
    <mergeCell ref="G17:G18"/>
    <mergeCell ref="L17:L18"/>
    <mergeCell ref="H17:K17"/>
    <mergeCell ref="A138:C138"/>
    <mergeCell ref="A195:C195"/>
    <mergeCell ref="A22:C22"/>
    <mergeCell ref="A23:C23"/>
    <mergeCell ref="A24:C24"/>
    <mergeCell ref="A25:L25"/>
    <mergeCell ref="A27:C27"/>
    <mergeCell ref="A28:C28"/>
    <mergeCell ref="A163:L163"/>
    <mergeCell ref="A165:C165"/>
    <mergeCell ref="A40:C40"/>
    <mergeCell ref="A41:C41"/>
    <mergeCell ref="A42:C42"/>
    <mergeCell ref="A43:L43"/>
    <mergeCell ref="A48:C48"/>
    <mergeCell ref="A49:C49"/>
    <mergeCell ref="A29:C29"/>
    <mergeCell ref="A30:L30"/>
    <mergeCell ref="A33:C33"/>
    <mergeCell ref="A34:C34"/>
    <mergeCell ref="A35:C35"/>
    <mergeCell ref="A36:L36"/>
    <mergeCell ref="E54:E55"/>
    <mergeCell ref="F54:F55"/>
  </mergeCells>
  <pageMargins left="0.31496062992125984" right="0.31496062992125984" top="0.74803149606299213" bottom="0.55118110236220474" header="0.31496062992125984" footer="0.31496062992125984"/>
  <pageSetup paperSize="9" orientation="landscape" r:id="rId1"/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E311-ECA6-4483-AD35-5DB3D72B7997}">
  <dimension ref="A1:M107"/>
  <sheetViews>
    <sheetView zoomScaleNormal="100" workbookViewId="0">
      <selection activeCell="D118" sqref="D118"/>
    </sheetView>
  </sheetViews>
  <sheetFormatPr defaultRowHeight="14.4" x14ac:dyDescent="0.3"/>
  <cols>
    <col min="1" max="1" width="5.77734375" style="33" customWidth="1"/>
    <col min="2" max="2" width="50.77734375" style="33" customWidth="1"/>
    <col min="3" max="4" width="7.77734375" style="33" customWidth="1"/>
    <col min="5" max="5" width="7.77734375" style="32" customWidth="1"/>
    <col min="6" max="9" width="7.77734375" style="33" customWidth="1"/>
    <col min="10" max="10" width="7.77734375" style="32" customWidth="1"/>
    <col min="11" max="11" width="9.21875" style="32" bestFit="1" customWidth="1"/>
    <col min="12" max="13" width="7.77734375" style="33" customWidth="1"/>
    <col min="14" max="16384" width="8.88671875" style="33"/>
  </cols>
  <sheetData>
    <row r="1" spans="1:13" x14ac:dyDescent="0.3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31"/>
    </row>
    <row r="2" spans="1:13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31"/>
    </row>
    <row r="5" spans="1:13" x14ac:dyDescent="0.3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25"/>
    </row>
    <row r="6" spans="1:13" x14ac:dyDescent="0.3">
      <c r="A6" s="65" t="s">
        <v>189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25"/>
    </row>
    <row r="7" spans="1:13" x14ac:dyDescent="0.3">
      <c r="A7" s="94" t="s">
        <v>190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25"/>
    </row>
    <row r="8" spans="1:13" x14ac:dyDescent="0.3">
      <c r="A8" s="22"/>
      <c r="B8" s="22"/>
      <c r="C8" s="22"/>
      <c r="D8" s="22"/>
      <c r="E8" s="23"/>
      <c r="F8" s="22"/>
      <c r="G8" s="22"/>
      <c r="H8" s="22"/>
      <c r="I8" s="22"/>
      <c r="J8" s="23"/>
      <c r="K8" s="23"/>
      <c r="L8" s="22"/>
    </row>
    <row r="9" spans="1:13" x14ac:dyDescent="0.3">
      <c r="A9" s="26" t="s">
        <v>183</v>
      </c>
      <c r="B9" s="22"/>
      <c r="C9" s="22"/>
      <c r="D9" s="22"/>
      <c r="E9" s="23"/>
      <c r="F9" s="22"/>
      <c r="G9" s="22"/>
      <c r="H9" s="22"/>
      <c r="I9" s="22"/>
      <c r="J9" s="23"/>
      <c r="K9" s="23"/>
      <c r="L9" s="22"/>
    </row>
    <row r="10" spans="1:13" x14ac:dyDescent="0.3">
      <c r="A10" s="26" t="s">
        <v>184</v>
      </c>
      <c r="B10" s="22"/>
      <c r="C10" s="22"/>
      <c r="D10" s="22"/>
      <c r="E10" s="23"/>
      <c r="F10" s="22"/>
      <c r="G10" s="22"/>
      <c r="H10" s="22"/>
      <c r="I10" s="22"/>
      <c r="J10" s="23"/>
      <c r="K10" s="23"/>
      <c r="L10" s="22"/>
    </row>
    <row r="11" spans="1:13" x14ac:dyDescent="0.3">
      <c r="A11" s="26" t="s">
        <v>185</v>
      </c>
      <c r="B11" s="22"/>
      <c r="C11" s="22"/>
      <c r="D11" s="22"/>
      <c r="E11" s="23"/>
      <c r="F11" s="22"/>
      <c r="G11" s="22"/>
      <c r="H11" s="22"/>
      <c r="I11" s="22"/>
      <c r="J11" s="23"/>
      <c r="K11" s="23"/>
      <c r="L11" s="22"/>
    </row>
    <row r="12" spans="1:13" x14ac:dyDescent="0.3">
      <c r="A12" s="26" t="s">
        <v>186</v>
      </c>
      <c r="B12" s="22"/>
      <c r="C12" s="22"/>
      <c r="D12" s="22"/>
      <c r="E12" s="23"/>
      <c r="F12" s="22"/>
      <c r="G12" s="22"/>
      <c r="H12" s="22"/>
      <c r="I12" s="22"/>
      <c r="J12" s="23"/>
      <c r="K12" s="23"/>
      <c r="L12" s="22"/>
    </row>
    <row r="13" spans="1:13" x14ac:dyDescent="0.3">
      <c r="A13" s="26" t="s">
        <v>187</v>
      </c>
      <c r="B13" s="22"/>
      <c r="C13" s="22"/>
      <c r="D13" s="22"/>
      <c r="E13" s="23"/>
      <c r="F13" s="22"/>
      <c r="G13" s="22"/>
      <c r="H13" s="22"/>
      <c r="I13" s="22"/>
      <c r="J13" s="23"/>
      <c r="K13" s="23"/>
      <c r="L13" s="22"/>
    </row>
    <row r="14" spans="1:13" x14ac:dyDescent="0.3">
      <c r="A14" s="26" t="s">
        <v>188</v>
      </c>
      <c r="B14" s="22"/>
      <c r="C14" s="22"/>
      <c r="D14" s="22"/>
      <c r="E14" s="23"/>
      <c r="F14" s="22"/>
      <c r="G14" s="22"/>
      <c r="H14" s="22"/>
      <c r="I14" s="22"/>
      <c r="J14" s="23"/>
      <c r="K14" s="23"/>
      <c r="L14" s="22"/>
    </row>
    <row r="15" spans="1:13" x14ac:dyDescent="0.3">
      <c r="A15" s="22"/>
      <c r="B15" s="22"/>
      <c r="C15" s="22" t="s">
        <v>182</v>
      </c>
      <c r="D15" s="22"/>
      <c r="E15" s="22"/>
      <c r="F15" s="22"/>
      <c r="G15" s="22"/>
      <c r="H15" s="22"/>
      <c r="I15" s="22"/>
      <c r="J15" s="22"/>
      <c r="K15" s="22"/>
      <c r="L15" s="22"/>
    </row>
    <row r="16" spans="1:13" x14ac:dyDescent="0.3">
      <c r="A16" s="34"/>
    </row>
    <row r="17" spans="1:13" s="34" customFormat="1" ht="72" customHeight="1" x14ac:dyDescent="0.3">
      <c r="A17" s="91" t="s">
        <v>24</v>
      </c>
      <c r="B17" s="91" t="s">
        <v>25</v>
      </c>
      <c r="C17" s="86" t="s">
        <v>26</v>
      </c>
      <c r="D17" s="86" t="s">
        <v>27</v>
      </c>
      <c r="E17" s="84" t="s">
        <v>28</v>
      </c>
      <c r="F17" s="86" t="s">
        <v>29</v>
      </c>
      <c r="G17" s="84" t="s">
        <v>30</v>
      </c>
      <c r="H17" s="88" t="s">
        <v>31</v>
      </c>
      <c r="I17" s="89"/>
      <c r="J17" s="89"/>
      <c r="K17" s="90"/>
      <c r="L17" s="86" t="s">
        <v>91</v>
      </c>
      <c r="M17" s="86" t="s">
        <v>134</v>
      </c>
    </row>
    <row r="18" spans="1:13" s="34" customFormat="1" ht="72" customHeight="1" x14ac:dyDescent="0.3">
      <c r="A18" s="92"/>
      <c r="B18" s="92"/>
      <c r="C18" s="87"/>
      <c r="D18" s="87"/>
      <c r="E18" s="85"/>
      <c r="F18" s="87"/>
      <c r="G18" s="85"/>
      <c r="H18" s="52" t="s">
        <v>2</v>
      </c>
      <c r="I18" s="27" t="s">
        <v>3</v>
      </c>
      <c r="J18" s="27" t="s">
        <v>4</v>
      </c>
      <c r="K18" s="27" t="s">
        <v>66</v>
      </c>
      <c r="L18" s="87"/>
      <c r="M18" s="87"/>
    </row>
    <row r="19" spans="1:13" x14ac:dyDescent="0.3">
      <c r="A19" s="80" t="s">
        <v>32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x14ac:dyDescent="0.3">
      <c r="A20" s="80" t="s">
        <v>33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3" s="22" customFormat="1" ht="28.8" x14ac:dyDescent="0.3">
      <c r="A21" s="19">
        <v>1</v>
      </c>
      <c r="B21" s="20" t="s">
        <v>67</v>
      </c>
      <c r="C21" s="11">
        <v>1</v>
      </c>
      <c r="D21" s="11">
        <v>2</v>
      </c>
      <c r="E21" s="19">
        <v>0</v>
      </c>
      <c r="F21" s="11" t="s">
        <v>69</v>
      </c>
      <c r="G21" s="19" t="s">
        <v>34</v>
      </c>
      <c r="H21" s="19">
        <f t="shared" ref="H21:H28" si="0">I21+J21</f>
        <v>30</v>
      </c>
      <c r="I21" s="11">
        <v>30</v>
      </c>
      <c r="J21" s="11">
        <v>0</v>
      </c>
      <c r="K21" s="11">
        <v>1</v>
      </c>
      <c r="L21" s="19">
        <v>0</v>
      </c>
      <c r="M21" s="19">
        <v>0</v>
      </c>
    </row>
    <row r="22" spans="1:13" x14ac:dyDescent="0.3">
      <c r="A22" s="19">
        <v>2</v>
      </c>
      <c r="B22" s="9" t="s">
        <v>8</v>
      </c>
      <c r="C22" s="10">
        <v>2</v>
      </c>
      <c r="D22" s="10">
        <v>2</v>
      </c>
      <c r="E22" s="13">
        <v>0</v>
      </c>
      <c r="F22" s="11" t="s">
        <v>69</v>
      </c>
      <c r="G22" s="13" t="s">
        <v>34</v>
      </c>
      <c r="H22" s="13">
        <f t="shared" si="0"/>
        <v>30</v>
      </c>
      <c r="I22" s="10">
        <v>0</v>
      </c>
      <c r="J22" s="10">
        <v>30</v>
      </c>
      <c r="K22" s="10">
        <v>1</v>
      </c>
      <c r="L22" s="13">
        <v>0</v>
      </c>
      <c r="M22" s="13">
        <v>0</v>
      </c>
    </row>
    <row r="23" spans="1:13" ht="28.8" x14ac:dyDescent="0.3">
      <c r="A23" s="19">
        <v>3</v>
      </c>
      <c r="B23" s="20" t="s">
        <v>68</v>
      </c>
      <c r="C23" s="11">
        <v>2</v>
      </c>
      <c r="D23" s="11">
        <v>2</v>
      </c>
      <c r="E23" s="19">
        <v>0</v>
      </c>
      <c r="F23" s="11" t="s">
        <v>69</v>
      </c>
      <c r="G23" s="19" t="s">
        <v>34</v>
      </c>
      <c r="H23" s="19">
        <f t="shared" si="0"/>
        <v>30</v>
      </c>
      <c r="I23" s="11">
        <v>30</v>
      </c>
      <c r="J23" s="11">
        <v>0</v>
      </c>
      <c r="K23" s="11">
        <v>1</v>
      </c>
      <c r="L23" s="19">
        <v>0</v>
      </c>
      <c r="M23" s="19">
        <v>0</v>
      </c>
    </row>
    <row r="24" spans="1:13" x14ac:dyDescent="0.3">
      <c r="A24" s="19">
        <v>4</v>
      </c>
      <c r="B24" s="9" t="s">
        <v>11</v>
      </c>
      <c r="C24" s="10">
        <v>3</v>
      </c>
      <c r="D24" s="10">
        <v>2</v>
      </c>
      <c r="E24" s="13">
        <v>0</v>
      </c>
      <c r="F24" s="11" t="s">
        <v>69</v>
      </c>
      <c r="G24" s="13" t="s">
        <v>34</v>
      </c>
      <c r="H24" s="13">
        <f t="shared" si="0"/>
        <v>30</v>
      </c>
      <c r="I24" s="10">
        <v>0</v>
      </c>
      <c r="J24" s="10">
        <v>30</v>
      </c>
      <c r="K24" s="10">
        <v>1</v>
      </c>
      <c r="L24" s="13">
        <v>0</v>
      </c>
      <c r="M24" s="13">
        <v>0</v>
      </c>
    </row>
    <row r="25" spans="1:13" x14ac:dyDescent="0.3">
      <c r="A25" s="19">
        <v>5</v>
      </c>
      <c r="B25" s="9" t="s">
        <v>21</v>
      </c>
      <c r="C25" s="10">
        <v>3</v>
      </c>
      <c r="D25" s="10">
        <v>0</v>
      </c>
      <c r="E25" s="13">
        <v>0</v>
      </c>
      <c r="F25" s="11" t="s">
        <v>69</v>
      </c>
      <c r="G25" s="13" t="s">
        <v>35</v>
      </c>
      <c r="H25" s="13">
        <f t="shared" si="0"/>
        <v>30</v>
      </c>
      <c r="I25" s="10">
        <v>0</v>
      </c>
      <c r="J25" s="10">
        <v>30</v>
      </c>
      <c r="K25" s="10">
        <v>0</v>
      </c>
      <c r="L25" s="13">
        <v>0</v>
      </c>
      <c r="M25" s="13">
        <v>0</v>
      </c>
    </row>
    <row r="26" spans="1:13" x14ac:dyDescent="0.3">
      <c r="A26" s="19">
        <v>6</v>
      </c>
      <c r="B26" s="9" t="s">
        <v>14</v>
      </c>
      <c r="C26" s="10">
        <v>4</v>
      </c>
      <c r="D26" s="10">
        <v>2</v>
      </c>
      <c r="E26" s="13">
        <v>0</v>
      </c>
      <c r="F26" s="11" t="s">
        <v>69</v>
      </c>
      <c r="G26" s="13" t="s">
        <v>34</v>
      </c>
      <c r="H26" s="13">
        <f t="shared" si="0"/>
        <v>30</v>
      </c>
      <c r="I26" s="10">
        <v>0</v>
      </c>
      <c r="J26" s="10">
        <v>30</v>
      </c>
      <c r="K26" s="10">
        <v>1</v>
      </c>
      <c r="L26" s="13">
        <v>0</v>
      </c>
      <c r="M26" s="13">
        <v>0</v>
      </c>
    </row>
    <row r="27" spans="1:13" x14ac:dyDescent="0.3">
      <c r="A27" s="19">
        <v>7</v>
      </c>
      <c r="B27" s="9" t="s">
        <v>15</v>
      </c>
      <c r="C27" s="10">
        <v>4</v>
      </c>
      <c r="D27" s="10">
        <v>0</v>
      </c>
      <c r="E27" s="13">
        <v>0</v>
      </c>
      <c r="F27" s="11" t="s">
        <v>69</v>
      </c>
      <c r="G27" s="13" t="s">
        <v>35</v>
      </c>
      <c r="H27" s="13">
        <f t="shared" si="0"/>
        <v>30</v>
      </c>
      <c r="I27" s="10">
        <v>0</v>
      </c>
      <c r="J27" s="10">
        <v>30</v>
      </c>
      <c r="K27" s="10">
        <v>0</v>
      </c>
      <c r="L27" s="13">
        <v>0</v>
      </c>
      <c r="M27" s="13">
        <v>0</v>
      </c>
    </row>
    <row r="28" spans="1:13" s="22" customFormat="1" x14ac:dyDescent="0.3">
      <c r="A28" s="19">
        <v>8</v>
      </c>
      <c r="B28" s="9" t="s">
        <v>18</v>
      </c>
      <c r="C28" s="10">
        <v>5</v>
      </c>
      <c r="D28" s="10">
        <v>2</v>
      </c>
      <c r="E28" s="13">
        <v>0</v>
      </c>
      <c r="F28" s="13" t="s">
        <v>70</v>
      </c>
      <c r="G28" s="13" t="s">
        <v>34</v>
      </c>
      <c r="H28" s="13">
        <f t="shared" si="0"/>
        <v>30</v>
      </c>
      <c r="I28" s="10">
        <v>0</v>
      </c>
      <c r="J28" s="10">
        <v>30</v>
      </c>
      <c r="K28" s="10">
        <v>1</v>
      </c>
      <c r="L28" s="13">
        <v>0</v>
      </c>
      <c r="M28" s="13">
        <v>0</v>
      </c>
    </row>
    <row r="29" spans="1:13" x14ac:dyDescent="0.3">
      <c r="A29" s="70" t="s">
        <v>36</v>
      </c>
      <c r="B29" s="71"/>
      <c r="C29" s="95"/>
      <c r="D29" s="28">
        <f>SUM(D21:D28)</f>
        <v>12</v>
      </c>
      <c r="E29" s="28">
        <f>SUM(E21:E28)</f>
        <v>0</v>
      </c>
      <c r="F29" s="28" t="s">
        <v>37</v>
      </c>
      <c r="G29" s="28" t="s">
        <v>37</v>
      </c>
      <c r="H29" s="28">
        <f t="shared" ref="H29:M29" si="1">SUM(H21:H28)</f>
        <v>240</v>
      </c>
      <c r="I29" s="28">
        <f t="shared" si="1"/>
        <v>60</v>
      </c>
      <c r="J29" s="28">
        <f t="shared" si="1"/>
        <v>180</v>
      </c>
      <c r="K29" s="28">
        <f t="shared" si="1"/>
        <v>6</v>
      </c>
      <c r="L29" s="28">
        <f t="shared" si="1"/>
        <v>0</v>
      </c>
      <c r="M29" s="28">
        <f t="shared" si="1"/>
        <v>0</v>
      </c>
    </row>
    <row r="30" spans="1:13" x14ac:dyDescent="0.3">
      <c r="A30" s="96" t="s">
        <v>38</v>
      </c>
      <c r="B30" s="97"/>
      <c r="C30" s="98"/>
      <c r="D30" s="23" t="s">
        <v>37</v>
      </c>
      <c r="E30" s="19">
        <f>E29</f>
        <v>0</v>
      </c>
      <c r="F30" s="19" t="s">
        <v>37</v>
      </c>
      <c r="G30" s="19" t="s">
        <v>37</v>
      </c>
      <c r="H30" s="29">
        <f>SUM(I30:J30)</f>
        <v>0</v>
      </c>
      <c r="I30" s="19">
        <v>0</v>
      </c>
      <c r="J30" s="29">
        <f>'Plan studiów ISI semestry'!J23+'Plan studiów ISI semestry'!J61+'Plan studiów ISI semestry'!J91+'Plan studiów ISI semestry'!J121+'Plan studiów ISI semestry'!J147</f>
        <v>0</v>
      </c>
      <c r="K30" s="29">
        <f>'Plan studiów ISI semestry'!K23+'Plan studiów ISI semestry'!K61+'Plan studiów ISI semestry'!K91+'Plan studiów ISI semestry'!K121+'Plan studiów ISI semestry'!K147</f>
        <v>0</v>
      </c>
      <c r="L30" s="19">
        <f>SUMIF($E21:$E28,"&gt;0",L21:L28)</f>
        <v>0</v>
      </c>
      <c r="M30" s="19">
        <f>SUMIF($E21:$E28,"&gt;0",M21:M28)</f>
        <v>0</v>
      </c>
    </row>
    <row r="31" spans="1:13" x14ac:dyDescent="0.3">
      <c r="A31" s="99" t="s">
        <v>39</v>
      </c>
      <c r="B31" s="100"/>
      <c r="C31" s="101"/>
      <c r="D31" s="35">
        <f>SUMIF(G21:G28,"f",D21:D28)</f>
        <v>12</v>
      </c>
      <c r="E31" s="35">
        <f>SUMIF(G21:G28,"f",E21:E28)</f>
        <v>0</v>
      </c>
      <c r="F31" s="35" t="s">
        <v>37</v>
      </c>
      <c r="G31" s="35" t="s">
        <v>37</v>
      </c>
      <c r="H31" s="29">
        <f>SUM(I31:J31)</f>
        <v>180</v>
      </c>
      <c r="I31" s="35">
        <f>SUMIF($G21:$G28,"f",I21:I28)</f>
        <v>60</v>
      </c>
      <c r="J31" s="35">
        <f>SUMIF($G21:$G28,"f",J21:J28)</f>
        <v>120</v>
      </c>
      <c r="K31" s="35">
        <f>SUMIF($G21:$G28,"f",K21:K28)</f>
        <v>6</v>
      </c>
      <c r="L31" s="35">
        <f>SUMIF($G21:$G28,"f",L21:L28)</f>
        <v>0</v>
      </c>
      <c r="M31" s="35">
        <f>SUMIF($G21:$G28,"f",M21:M28)</f>
        <v>0</v>
      </c>
    </row>
    <row r="32" spans="1:13" x14ac:dyDescent="0.3">
      <c r="A32" s="82" t="s">
        <v>40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 x14ac:dyDescent="0.3">
      <c r="A33" s="13">
        <v>1</v>
      </c>
      <c r="B33" s="20" t="s">
        <v>92</v>
      </c>
      <c r="C33" s="13">
        <v>1</v>
      </c>
      <c r="D33" s="13">
        <v>2</v>
      </c>
      <c r="E33" s="13">
        <v>0</v>
      </c>
      <c r="F33" s="11" t="s">
        <v>69</v>
      </c>
      <c r="G33" s="13" t="s">
        <v>35</v>
      </c>
      <c r="H33" s="13">
        <f>I33+J33</f>
        <v>30</v>
      </c>
      <c r="I33" s="13">
        <v>0</v>
      </c>
      <c r="J33" s="13">
        <v>30</v>
      </c>
      <c r="K33" s="13">
        <v>2</v>
      </c>
      <c r="L33" s="13">
        <v>0</v>
      </c>
      <c r="M33" s="13">
        <v>0</v>
      </c>
    </row>
    <row r="34" spans="1:13" x14ac:dyDescent="0.3">
      <c r="A34" s="13">
        <v>2</v>
      </c>
      <c r="B34" s="20" t="s">
        <v>97</v>
      </c>
      <c r="C34" s="19">
        <v>2</v>
      </c>
      <c r="D34" s="19">
        <v>3.5</v>
      </c>
      <c r="E34" s="19">
        <v>2.33</v>
      </c>
      <c r="F34" s="11" t="s">
        <v>69</v>
      </c>
      <c r="G34" s="19" t="s">
        <v>35</v>
      </c>
      <c r="H34" s="19">
        <f>I34+J34</f>
        <v>45</v>
      </c>
      <c r="I34" s="19">
        <v>15</v>
      </c>
      <c r="J34" s="19">
        <v>30</v>
      </c>
      <c r="K34" s="19">
        <v>2</v>
      </c>
      <c r="L34" s="19">
        <v>0</v>
      </c>
      <c r="M34" s="19">
        <v>0</v>
      </c>
    </row>
    <row r="35" spans="1:13" x14ac:dyDescent="0.3">
      <c r="A35" s="13">
        <v>3</v>
      </c>
      <c r="B35" s="20" t="s">
        <v>22</v>
      </c>
      <c r="C35" s="13">
        <v>3</v>
      </c>
      <c r="D35" s="13">
        <v>4.5</v>
      </c>
      <c r="E35" s="13">
        <v>2.25</v>
      </c>
      <c r="F35" s="11" t="s">
        <v>69</v>
      </c>
      <c r="G35" s="13" t="s">
        <v>35</v>
      </c>
      <c r="H35" s="13">
        <f>I35+J35</f>
        <v>60</v>
      </c>
      <c r="I35" s="13">
        <v>30</v>
      </c>
      <c r="J35" s="13">
        <v>30</v>
      </c>
      <c r="K35" s="13">
        <v>2</v>
      </c>
      <c r="L35" s="13">
        <v>0</v>
      </c>
      <c r="M35" s="13">
        <v>0</v>
      </c>
    </row>
    <row r="36" spans="1:13" x14ac:dyDescent="0.3">
      <c r="A36" s="58" t="s">
        <v>36</v>
      </c>
      <c r="B36" s="58"/>
      <c r="C36" s="58"/>
      <c r="D36" s="28">
        <f>SUM(D33:D35)</f>
        <v>10</v>
      </c>
      <c r="E36" s="28">
        <f>SUM(E33:E35)</f>
        <v>4.58</v>
      </c>
      <c r="F36" s="28" t="s">
        <v>37</v>
      </c>
      <c r="G36" s="28" t="s">
        <v>37</v>
      </c>
      <c r="H36" s="28">
        <f>SUM(I36:J36)</f>
        <v>135</v>
      </c>
      <c r="I36" s="28">
        <f>SUM(I33:I35)</f>
        <v>45</v>
      </c>
      <c r="J36" s="28">
        <f>SUM(J33:J35)</f>
        <v>90</v>
      </c>
      <c r="K36" s="28">
        <f>SUM(K33:K35)</f>
        <v>6</v>
      </c>
      <c r="L36" s="28">
        <f>SUM(L33:L35)</f>
        <v>0</v>
      </c>
      <c r="M36" s="28">
        <f>SUM(M33:M35)</f>
        <v>0</v>
      </c>
    </row>
    <row r="37" spans="1:13" x14ac:dyDescent="0.3">
      <c r="A37" s="59" t="s">
        <v>38</v>
      </c>
      <c r="B37" s="59"/>
      <c r="C37" s="59"/>
      <c r="D37" s="23" t="s">
        <v>37</v>
      </c>
      <c r="E37" s="19">
        <f>E36</f>
        <v>4.58</v>
      </c>
      <c r="F37" s="19" t="s">
        <v>37</v>
      </c>
      <c r="G37" s="19" t="s">
        <v>37</v>
      </c>
      <c r="H37" s="29">
        <f>SUM(I37:J37)</f>
        <v>60</v>
      </c>
      <c r="I37" s="19">
        <v>0</v>
      </c>
      <c r="J37" s="29">
        <f>'Plan studiów ISI semestry'!J28+'Plan studiów ISI semestry'!J66+'Plan studiów ISI semestry'!J96</f>
        <v>60</v>
      </c>
      <c r="K37" s="29">
        <f>'Plan studiów ISI semestry'!K28+'Plan studiów ISI semestry'!K66+'Plan studiów ISI semestry'!K96</f>
        <v>2</v>
      </c>
      <c r="L37" s="19">
        <f>SUMIF($E33:$E35,"&gt;0",L33:L35)</f>
        <v>0</v>
      </c>
      <c r="M37" s="19">
        <f>SUMIF($E33:$E35,"&gt;0",M33:M35)</f>
        <v>0</v>
      </c>
    </row>
    <row r="38" spans="1:13" x14ac:dyDescent="0.3">
      <c r="A38" s="102" t="s">
        <v>39</v>
      </c>
      <c r="B38" s="102"/>
      <c r="C38" s="102"/>
      <c r="D38" s="35">
        <f>SUMIF(G33:G35,"f",D33:D35)</f>
        <v>0</v>
      </c>
      <c r="E38" s="35">
        <f>SUMIF(G33:G35,"f",E33:E35)</f>
        <v>0</v>
      </c>
      <c r="F38" s="35" t="s">
        <v>37</v>
      </c>
      <c r="G38" s="35" t="s">
        <v>37</v>
      </c>
      <c r="H38" s="35">
        <f t="shared" ref="H38" si="2">SUM(I38:J38)</f>
        <v>0</v>
      </c>
      <c r="I38" s="35">
        <f>SUMIF($G33:$G35,"f",I33:I35)</f>
        <v>0</v>
      </c>
      <c r="J38" s="35">
        <f>SUMIF($G33:$G35,"f",J33:J35)</f>
        <v>0</v>
      </c>
      <c r="K38" s="35">
        <f>SUMIF($G33:$G35,"f",K33:K35)</f>
        <v>0</v>
      </c>
      <c r="L38" s="35">
        <f>SUMIF($G33:$G35,"f",L33:L35)</f>
        <v>0</v>
      </c>
      <c r="M38" s="35">
        <f>SUMIF($G33:$G35,"f",M33:M35)</f>
        <v>0</v>
      </c>
    </row>
    <row r="39" spans="1:13" x14ac:dyDescent="0.3">
      <c r="A39" s="82" t="s">
        <v>41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  <row r="40" spans="1:13" x14ac:dyDescent="0.3">
      <c r="A40" s="13">
        <v>1</v>
      </c>
      <c r="B40" s="12" t="s">
        <v>16</v>
      </c>
      <c r="C40" s="13">
        <v>1</v>
      </c>
      <c r="D40" s="13">
        <v>5.5</v>
      </c>
      <c r="E40" s="13">
        <v>3.3</v>
      </c>
      <c r="F40" s="13" t="s">
        <v>70</v>
      </c>
      <c r="G40" s="10" t="s">
        <v>35</v>
      </c>
      <c r="H40" s="10">
        <f>I40+J40</f>
        <v>75</v>
      </c>
      <c r="I40" s="10">
        <v>30</v>
      </c>
      <c r="J40" s="10">
        <v>45</v>
      </c>
      <c r="K40" s="10">
        <v>4</v>
      </c>
      <c r="L40" s="13">
        <v>0</v>
      </c>
      <c r="M40" s="13">
        <v>0</v>
      </c>
    </row>
    <row r="41" spans="1:13" x14ac:dyDescent="0.3">
      <c r="A41" s="13">
        <v>2</v>
      </c>
      <c r="B41" s="12" t="s">
        <v>93</v>
      </c>
      <c r="C41" s="13">
        <v>1</v>
      </c>
      <c r="D41" s="13">
        <v>5</v>
      </c>
      <c r="E41" s="13">
        <v>2.5</v>
      </c>
      <c r="F41" s="13" t="s">
        <v>70</v>
      </c>
      <c r="G41" s="10" t="s">
        <v>35</v>
      </c>
      <c r="H41" s="10">
        <f>I41+J41</f>
        <v>60</v>
      </c>
      <c r="I41" s="10">
        <v>30</v>
      </c>
      <c r="J41" s="10">
        <v>30</v>
      </c>
      <c r="K41" s="10">
        <v>4</v>
      </c>
      <c r="L41" s="13">
        <v>0</v>
      </c>
      <c r="M41" s="13">
        <v>0</v>
      </c>
    </row>
    <row r="42" spans="1:13" x14ac:dyDescent="0.3">
      <c r="A42" s="13">
        <v>3</v>
      </c>
      <c r="B42" s="12" t="s">
        <v>98</v>
      </c>
      <c r="C42" s="13">
        <v>2</v>
      </c>
      <c r="D42" s="13">
        <v>5</v>
      </c>
      <c r="E42" s="13">
        <v>2.5</v>
      </c>
      <c r="F42" s="13" t="s">
        <v>70</v>
      </c>
      <c r="G42" s="10" t="s">
        <v>35</v>
      </c>
      <c r="H42" s="10">
        <f>I42+J42</f>
        <v>60</v>
      </c>
      <c r="I42" s="10">
        <v>30</v>
      </c>
      <c r="J42" s="10">
        <v>30</v>
      </c>
      <c r="K42" s="10">
        <v>4</v>
      </c>
      <c r="L42" s="13">
        <v>0</v>
      </c>
      <c r="M42" s="13">
        <v>0</v>
      </c>
    </row>
    <row r="43" spans="1:13" x14ac:dyDescent="0.3">
      <c r="A43" s="13">
        <v>4</v>
      </c>
      <c r="B43" s="12" t="s">
        <v>99</v>
      </c>
      <c r="C43" s="13">
        <v>2</v>
      </c>
      <c r="D43" s="13">
        <v>7.5</v>
      </c>
      <c r="E43" s="13">
        <v>5</v>
      </c>
      <c r="F43" s="11" t="s">
        <v>70</v>
      </c>
      <c r="G43" s="10" t="s">
        <v>35</v>
      </c>
      <c r="H43" s="10">
        <f>I43+J43</f>
        <v>90</v>
      </c>
      <c r="I43" s="10">
        <v>30</v>
      </c>
      <c r="J43" s="10">
        <v>60</v>
      </c>
      <c r="K43" s="10">
        <v>4</v>
      </c>
      <c r="L43" s="13">
        <v>0</v>
      </c>
      <c r="M43" s="13">
        <v>0</v>
      </c>
    </row>
    <row r="44" spans="1:13" x14ac:dyDescent="0.3">
      <c r="A44" s="13">
        <v>5</v>
      </c>
      <c r="B44" s="12" t="s">
        <v>102</v>
      </c>
      <c r="C44" s="13">
        <v>3</v>
      </c>
      <c r="D44" s="13">
        <v>6</v>
      </c>
      <c r="E44" s="13">
        <v>3.6</v>
      </c>
      <c r="F44" s="13" t="s">
        <v>70</v>
      </c>
      <c r="G44" s="10" t="s">
        <v>35</v>
      </c>
      <c r="H44" s="10">
        <f>I44+J44</f>
        <v>75</v>
      </c>
      <c r="I44" s="10">
        <v>30</v>
      </c>
      <c r="J44" s="10">
        <v>45</v>
      </c>
      <c r="K44" s="10">
        <v>4</v>
      </c>
      <c r="L44" s="13">
        <v>0</v>
      </c>
      <c r="M44" s="13">
        <v>0</v>
      </c>
    </row>
    <row r="45" spans="1:13" x14ac:dyDescent="0.3">
      <c r="A45" s="13">
        <v>6</v>
      </c>
      <c r="B45" s="12" t="s">
        <v>103</v>
      </c>
      <c r="C45" s="13">
        <v>3</v>
      </c>
      <c r="D45" s="13">
        <v>6</v>
      </c>
      <c r="E45" s="13">
        <v>3.6</v>
      </c>
      <c r="F45" s="13" t="s">
        <v>70</v>
      </c>
      <c r="G45" s="10" t="s">
        <v>35</v>
      </c>
      <c r="H45" s="10">
        <f t="shared" ref="H45" si="3">I45+J45</f>
        <v>75</v>
      </c>
      <c r="I45" s="10">
        <v>30</v>
      </c>
      <c r="J45" s="10">
        <v>45</v>
      </c>
      <c r="K45" s="10">
        <v>4</v>
      </c>
      <c r="L45" s="13">
        <v>0</v>
      </c>
      <c r="M45" s="13">
        <v>0</v>
      </c>
    </row>
    <row r="46" spans="1:13" x14ac:dyDescent="0.3">
      <c r="A46" s="13">
        <v>7</v>
      </c>
      <c r="B46" s="16" t="s">
        <v>104</v>
      </c>
      <c r="C46" s="13">
        <v>3</v>
      </c>
      <c r="D46" s="13">
        <v>2</v>
      </c>
      <c r="E46" s="13">
        <v>0</v>
      </c>
      <c r="F46" s="11" t="s">
        <v>69</v>
      </c>
      <c r="G46" s="10" t="s">
        <v>35</v>
      </c>
      <c r="H46" s="10">
        <f>I46+J46</f>
        <v>30</v>
      </c>
      <c r="I46" s="10">
        <v>30</v>
      </c>
      <c r="J46" s="10">
        <v>0</v>
      </c>
      <c r="K46" s="10">
        <v>2</v>
      </c>
      <c r="L46" s="13">
        <v>0</v>
      </c>
      <c r="M46" s="13">
        <v>0</v>
      </c>
    </row>
    <row r="47" spans="1:13" x14ac:dyDescent="0.3">
      <c r="A47" s="13">
        <v>8</v>
      </c>
      <c r="B47" s="12" t="s">
        <v>108</v>
      </c>
      <c r="C47" s="13">
        <v>4</v>
      </c>
      <c r="D47" s="13">
        <v>5</v>
      </c>
      <c r="E47" s="13">
        <v>2.5</v>
      </c>
      <c r="F47" s="11" t="s">
        <v>70</v>
      </c>
      <c r="G47" s="13" t="s">
        <v>35</v>
      </c>
      <c r="H47" s="13">
        <f>I47+J47</f>
        <v>60</v>
      </c>
      <c r="I47" s="10">
        <v>30</v>
      </c>
      <c r="J47" s="10">
        <v>30</v>
      </c>
      <c r="K47" s="10">
        <v>4</v>
      </c>
      <c r="L47" s="13">
        <v>0</v>
      </c>
      <c r="M47" s="13">
        <v>0</v>
      </c>
    </row>
    <row r="48" spans="1:13" x14ac:dyDescent="0.3">
      <c r="A48" s="13">
        <v>9</v>
      </c>
      <c r="B48" s="12" t="s">
        <v>117</v>
      </c>
      <c r="C48" s="13">
        <v>5</v>
      </c>
      <c r="D48" s="13">
        <v>5</v>
      </c>
      <c r="E48" s="13">
        <v>2.5</v>
      </c>
      <c r="F48" s="11" t="s">
        <v>70</v>
      </c>
      <c r="G48" s="10" t="s">
        <v>35</v>
      </c>
      <c r="H48" s="10">
        <f>I48+J48</f>
        <v>60</v>
      </c>
      <c r="I48" s="10">
        <v>30</v>
      </c>
      <c r="J48" s="10">
        <v>30</v>
      </c>
      <c r="K48" s="10">
        <v>4</v>
      </c>
      <c r="L48" s="13">
        <v>0</v>
      </c>
      <c r="M48" s="13">
        <v>0</v>
      </c>
    </row>
    <row r="49" spans="1:13" x14ac:dyDescent="0.3">
      <c r="A49" s="13">
        <v>10</v>
      </c>
      <c r="B49" s="15" t="s">
        <v>124</v>
      </c>
      <c r="C49" s="13">
        <v>6</v>
      </c>
      <c r="D49" s="13">
        <v>5</v>
      </c>
      <c r="E49" s="13">
        <v>2.5</v>
      </c>
      <c r="F49" s="11" t="s">
        <v>70</v>
      </c>
      <c r="G49" s="13" t="s">
        <v>35</v>
      </c>
      <c r="H49" s="13">
        <f t="shared" ref="H49:H55" si="4">I49+J49</f>
        <v>60</v>
      </c>
      <c r="I49" s="10">
        <v>30</v>
      </c>
      <c r="J49" s="10">
        <v>30</v>
      </c>
      <c r="K49" s="10">
        <v>4</v>
      </c>
      <c r="L49" s="13">
        <v>0</v>
      </c>
      <c r="M49" s="13">
        <v>0</v>
      </c>
    </row>
    <row r="50" spans="1:13" x14ac:dyDescent="0.3">
      <c r="A50" s="13">
        <v>11</v>
      </c>
      <c r="B50" s="15" t="s">
        <v>125</v>
      </c>
      <c r="C50" s="13">
        <v>6</v>
      </c>
      <c r="D50" s="13">
        <v>2.5</v>
      </c>
      <c r="E50" s="13">
        <v>2.5</v>
      </c>
      <c r="F50" s="11" t="s">
        <v>69</v>
      </c>
      <c r="G50" s="13" t="s">
        <v>34</v>
      </c>
      <c r="H50" s="13">
        <f t="shared" si="4"/>
        <v>30</v>
      </c>
      <c r="I50" s="10">
        <v>0</v>
      </c>
      <c r="J50" s="10">
        <v>30</v>
      </c>
      <c r="K50" s="10">
        <v>2</v>
      </c>
      <c r="L50" s="13">
        <v>0</v>
      </c>
      <c r="M50" s="13">
        <v>0</v>
      </c>
    </row>
    <row r="51" spans="1:13" x14ac:dyDescent="0.3">
      <c r="A51" s="13">
        <v>12</v>
      </c>
      <c r="B51" s="15" t="s">
        <v>123</v>
      </c>
      <c r="C51" s="13">
        <v>6</v>
      </c>
      <c r="D51" s="13">
        <v>1</v>
      </c>
      <c r="E51" s="13">
        <v>0</v>
      </c>
      <c r="F51" s="11" t="s">
        <v>69</v>
      </c>
      <c r="G51" s="13" t="s">
        <v>35</v>
      </c>
      <c r="H51" s="13">
        <f t="shared" si="4"/>
        <v>15</v>
      </c>
      <c r="I51" s="10">
        <v>15</v>
      </c>
      <c r="J51" s="10">
        <v>0</v>
      </c>
      <c r="K51" s="10">
        <v>2</v>
      </c>
      <c r="L51" s="13">
        <v>0</v>
      </c>
      <c r="M51" s="13">
        <v>0</v>
      </c>
    </row>
    <row r="52" spans="1:13" x14ac:dyDescent="0.3">
      <c r="A52" s="13">
        <v>13</v>
      </c>
      <c r="B52" s="15" t="s">
        <v>81</v>
      </c>
      <c r="C52" s="13">
        <v>6</v>
      </c>
      <c r="D52" s="13">
        <v>3.5</v>
      </c>
      <c r="E52" s="13">
        <v>3.5</v>
      </c>
      <c r="F52" s="11" t="s">
        <v>69</v>
      </c>
      <c r="G52" s="13" t="s">
        <v>35</v>
      </c>
      <c r="H52" s="13">
        <f t="shared" si="4"/>
        <v>45</v>
      </c>
      <c r="I52" s="10">
        <v>0</v>
      </c>
      <c r="J52" s="10">
        <v>45</v>
      </c>
      <c r="K52" s="10">
        <v>2</v>
      </c>
      <c r="L52" s="13">
        <v>0</v>
      </c>
      <c r="M52" s="13">
        <v>0</v>
      </c>
    </row>
    <row r="53" spans="1:13" x14ac:dyDescent="0.3">
      <c r="A53" s="13">
        <v>14</v>
      </c>
      <c r="B53" s="18" t="s">
        <v>126</v>
      </c>
      <c r="C53" s="13">
        <v>6</v>
      </c>
      <c r="D53" s="13">
        <v>5</v>
      </c>
      <c r="E53" s="13">
        <v>2.5</v>
      </c>
      <c r="F53" s="11" t="s">
        <v>70</v>
      </c>
      <c r="G53" s="13" t="s">
        <v>35</v>
      </c>
      <c r="H53" s="13">
        <f t="shared" si="4"/>
        <v>60</v>
      </c>
      <c r="I53" s="10">
        <v>30</v>
      </c>
      <c r="J53" s="10">
        <v>30</v>
      </c>
      <c r="K53" s="10">
        <v>4</v>
      </c>
      <c r="L53" s="13">
        <v>0</v>
      </c>
      <c r="M53" s="13">
        <v>0</v>
      </c>
    </row>
    <row r="54" spans="1:13" x14ac:dyDescent="0.3">
      <c r="A54" s="13">
        <v>15</v>
      </c>
      <c r="B54" s="41" t="s">
        <v>134</v>
      </c>
      <c r="C54" s="13">
        <v>7</v>
      </c>
      <c r="D54" s="13">
        <v>15</v>
      </c>
      <c r="E54" s="13">
        <v>10</v>
      </c>
      <c r="F54" s="11" t="s">
        <v>69</v>
      </c>
      <c r="G54" s="13" t="s">
        <v>34</v>
      </c>
      <c r="H54" s="13">
        <f t="shared" si="4"/>
        <v>0</v>
      </c>
      <c r="I54" s="10">
        <v>0</v>
      </c>
      <c r="J54" s="10">
        <v>0</v>
      </c>
      <c r="K54" s="10">
        <v>0</v>
      </c>
      <c r="L54" s="13">
        <v>0</v>
      </c>
      <c r="M54" s="13">
        <v>150</v>
      </c>
    </row>
    <row r="55" spans="1:13" x14ac:dyDescent="0.3">
      <c r="A55" s="13">
        <v>16</v>
      </c>
      <c r="B55" s="15" t="s">
        <v>135</v>
      </c>
      <c r="C55" s="13">
        <v>7</v>
      </c>
      <c r="D55" s="13">
        <v>3.5</v>
      </c>
      <c r="E55" s="13">
        <v>3.5</v>
      </c>
      <c r="F55" s="11" t="s">
        <v>69</v>
      </c>
      <c r="G55" s="13" t="s">
        <v>34</v>
      </c>
      <c r="H55" s="13">
        <f t="shared" si="4"/>
        <v>45</v>
      </c>
      <c r="I55" s="10">
        <v>0</v>
      </c>
      <c r="J55" s="10">
        <v>45</v>
      </c>
      <c r="K55" s="10">
        <v>2</v>
      </c>
      <c r="L55" s="13">
        <v>0</v>
      </c>
      <c r="M55" s="13">
        <v>0</v>
      </c>
    </row>
    <row r="56" spans="1:13" x14ac:dyDescent="0.3">
      <c r="A56" s="70" t="s">
        <v>36</v>
      </c>
      <c r="B56" s="71"/>
      <c r="C56" s="95"/>
      <c r="D56" s="28">
        <f>SUM(D40:D55)</f>
        <v>82.5</v>
      </c>
      <c r="E56" s="28">
        <f>SUM(E40:E55)</f>
        <v>50</v>
      </c>
      <c r="F56" s="28" t="s">
        <v>37</v>
      </c>
      <c r="G56" s="28" t="s">
        <v>37</v>
      </c>
      <c r="H56" s="28">
        <f t="shared" ref="H56:M56" si="5">SUM(H40:H55)</f>
        <v>840</v>
      </c>
      <c r="I56" s="28">
        <f t="shared" si="5"/>
        <v>345</v>
      </c>
      <c r="J56" s="28">
        <f t="shared" si="5"/>
        <v>495</v>
      </c>
      <c r="K56" s="28">
        <f t="shared" si="5"/>
        <v>50</v>
      </c>
      <c r="L56" s="28">
        <f t="shared" si="5"/>
        <v>0</v>
      </c>
      <c r="M56" s="28">
        <f t="shared" si="5"/>
        <v>150</v>
      </c>
    </row>
    <row r="57" spans="1:13" x14ac:dyDescent="0.3">
      <c r="A57" s="96" t="s">
        <v>38</v>
      </c>
      <c r="B57" s="97"/>
      <c r="C57" s="98"/>
      <c r="D57" s="23" t="s">
        <v>37</v>
      </c>
      <c r="E57" s="19">
        <f>E56</f>
        <v>50</v>
      </c>
      <c r="F57" s="19" t="s">
        <v>37</v>
      </c>
      <c r="G57" s="19" t="s">
        <v>37</v>
      </c>
      <c r="H57" s="29">
        <f t="shared" ref="H57" si="6">SUM(I57:J57)</f>
        <v>495</v>
      </c>
      <c r="I57" s="19">
        <v>0</v>
      </c>
      <c r="J57" s="29">
        <f>'Plan studiów ISI semestry'!J34+'Plan studiów ISI semestry'!J72+'Plan studiów ISI semestry'!J103+'Plan studiów ISI semestry'!J126+'Plan studiów ISI semestry'!J152+'Plan studiów ISI semestry'!J181+'Plan studiów ISI semestry'!J205</f>
        <v>495</v>
      </c>
      <c r="K57" s="29">
        <f>'Plan studiów ISI semestry'!K34+'Plan studiów ISI semestry'!K72+'Plan studiów ISI semestry'!K103+'Plan studiów ISI semestry'!K126+'Plan studiów ISI semestry'!K152+'Plan studiów ISI semestry'!K181+'Plan studiów ISI semestry'!K205</f>
        <v>27</v>
      </c>
      <c r="L57" s="19">
        <f>SUMIF($E40:$E55,"&gt;0",L40:L55)</f>
        <v>0</v>
      </c>
      <c r="M57" s="19">
        <f>SUMIF($E40:$E55,"&gt;0",M40:M55)</f>
        <v>150</v>
      </c>
    </row>
    <row r="58" spans="1:13" x14ac:dyDescent="0.3">
      <c r="A58" s="99" t="s">
        <v>39</v>
      </c>
      <c r="B58" s="100"/>
      <c r="C58" s="101"/>
      <c r="D58" s="35">
        <f>SUMIF(G40:G55,"f",D40:D55)</f>
        <v>21</v>
      </c>
      <c r="E58" s="35">
        <f>SUMIF(G40:G55,"f",E40:E55)</f>
        <v>16</v>
      </c>
      <c r="F58" s="35" t="s">
        <v>37</v>
      </c>
      <c r="G58" s="35" t="s">
        <v>37</v>
      </c>
      <c r="H58" s="35">
        <f t="shared" ref="H58" si="7">SUM(I58:J58)</f>
        <v>75</v>
      </c>
      <c r="I58" s="35">
        <f t="shared" ref="I58:M58" si="8">SUMIF($G40:$G55,"f",I40:I55)</f>
        <v>0</v>
      </c>
      <c r="J58" s="35">
        <f t="shared" si="8"/>
        <v>75</v>
      </c>
      <c r="K58" s="35">
        <f t="shared" si="8"/>
        <v>4</v>
      </c>
      <c r="L58" s="35">
        <f t="shared" si="8"/>
        <v>0</v>
      </c>
      <c r="M58" s="35">
        <f t="shared" si="8"/>
        <v>150</v>
      </c>
    </row>
    <row r="59" spans="1:13" x14ac:dyDescent="0.3">
      <c r="A59" s="82" t="s">
        <v>42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</row>
    <row r="60" spans="1:13" x14ac:dyDescent="0.3">
      <c r="A60" s="13">
        <v>1</v>
      </c>
      <c r="B60" s="12" t="s">
        <v>94</v>
      </c>
      <c r="C60" s="13">
        <v>1</v>
      </c>
      <c r="D60" s="13">
        <v>5.5</v>
      </c>
      <c r="E60" s="13">
        <v>1.1000000000000001</v>
      </c>
      <c r="F60" s="11" t="s">
        <v>70</v>
      </c>
      <c r="G60" s="13" t="s">
        <v>34</v>
      </c>
      <c r="H60" s="13">
        <f t="shared" ref="H60:H67" si="9">I60+J60</f>
        <v>75</v>
      </c>
      <c r="I60" s="13">
        <v>30</v>
      </c>
      <c r="J60" s="13">
        <v>45</v>
      </c>
      <c r="K60" s="13">
        <v>4</v>
      </c>
      <c r="L60" s="13">
        <v>0</v>
      </c>
      <c r="M60" s="13">
        <v>0</v>
      </c>
    </row>
    <row r="61" spans="1:13" x14ac:dyDescent="0.3">
      <c r="A61" s="13">
        <v>2</v>
      </c>
      <c r="B61" s="12" t="s">
        <v>95</v>
      </c>
      <c r="C61" s="13">
        <v>1</v>
      </c>
      <c r="D61" s="13">
        <v>5</v>
      </c>
      <c r="E61" s="13">
        <v>1.25</v>
      </c>
      <c r="F61" s="11" t="s">
        <v>70</v>
      </c>
      <c r="G61" s="13" t="s">
        <v>34</v>
      </c>
      <c r="H61" s="13">
        <f t="shared" si="9"/>
        <v>60</v>
      </c>
      <c r="I61" s="13">
        <v>30</v>
      </c>
      <c r="J61" s="13">
        <v>30</v>
      </c>
      <c r="K61" s="13">
        <v>4</v>
      </c>
      <c r="L61" s="13">
        <v>0</v>
      </c>
      <c r="M61" s="13">
        <v>0</v>
      </c>
    </row>
    <row r="62" spans="1:13" x14ac:dyDescent="0.3">
      <c r="A62" s="13">
        <v>3</v>
      </c>
      <c r="B62" s="15" t="s">
        <v>96</v>
      </c>
      <c r="C62" s="13">
        <v>1</v>
      </c>
      <c r="D62" s="13">
        <v>3.5</v>
      </c>
      <c r="E62" s="13">
        <v>3.5</v>
      </c>
      <c r="F62" s="11" t="s">
        <v>69</v>
      </c>
      <c r="G62" s="13" t="s">
        <v>34</v>
      </c>
      <c r="H62" s="13">
        <f t="shared" si="9"/>
        <v>45</v>
      </c>
      <c r="I62" s="10">
        <v>0</v>
      </c>
      <c r="J62" s="10">
        <v>45</v>
      </c>
      <c r="K62" s="10">
        <v>2</v>
      </c>
      <c r="L62" s="13">
        <v>0</v>
      </c>
      <c r="M62" s="13">
        <v>0</v>
      </c>
    </row>
    <row r="63" spans="1:13" x14ac:dyDescent="0.3">
      <c r="A63" s="13">
        <v>4</v>
      </c>
      <c r="B63" s="12" t="s">
        <v>100</v>
      </c>
      <c r="C63" s="13">
        <v>2</v>
      </c>
      <c r="D63" s="13">
        <v>5</v>
      </c>
      <c r="E63" s="13">
        <v>1.25</v>
      </c>
      <c r="F63" s="11" t="s">
        <v>70</v>
      </c>
      <c r="G63" s="13" t="s">
        <v>34</v>
      </c>
      <c r="H63" s="13">
        <f t="shared" si="9"/>
        <v>60</v>
      </c>
      <c r="I63" s="13">
        <v>30</v>
      </c>
      <c r="J63" s="13">
        <v>30</v>
      </c>
      <c r="K63" s="13">
        <v>4</v>
      </c>
      <c r="L63" s="13">
        <v>0</v>
      </c>
      <c r="M63" s="13">
        <v>0</v>
      </c>
    </row>
    <row r="64" spans="1:13" x14ac:dyDescent="0.3">
      <c r="A64" s="13">
        <v>5</v>
      </c>
      <c r="B64" s="15" t="s">
        <v>101</v>
      </c>
      <c r="C64" s="13">
        <v>2</v>
      </c>
      <c r="D64" s="13">
        <v>5</v>
      </c>
      <c r="E64" s="13">
        <v>1.25</v>
      </c>
      <c r="F64" s="11" t="s">
        <v>70</v>
      </c>
      <c r="G64" s="13" t="s">
        <v>34</v>
      </c>
      <c r="H64" s="13">
        <f t="shared" si="9"/>
        <v>60</v>
      </c>
      <c r="I64" s="10">
        <v>30</v>
      </c>
      <c r="J64" s="10">
        <v>30</v>
      </c>
      <c r="K64" s="10">
        <v>4</v>
      </c>
      <c r="L64" s="13">
        <v>0</v>
      </c>
      <c r="M64" s="13">
        <v>0</v>
      </c>
    </row>
    <row r="65" spans="1:13" x14ac:dyDescent="0.3">
      <c r="A65" s="13">
        <v>6</v>
      </c>
      <c r="B65" s="12" t="s">
        <v>105</v>
      </c>
      <c r="C65" s="13">
        <v>3</v>
      </c>
      <c r="D65" s="13">
        <v>3.5</v>
      </c>
      <c r="E65" s="13">
        <v>1.17</v>
      </c>
      <c r="F65" s="11" t="s">
        <v>70</v>
      </c>
      <c r="G65" s="13" t="s">
        <v>34</v>
      </c>
      <c r="H65" s="13">
        <f t="shared" si="9"/>
        <v>45</v>
      </c>
      <c r="I65" s="10">
        <v>15</v>
      </c>
      <c r="J65" s="10">
        <v>30</v>
      </c>
      <c r="K65" s="10">
        <v>4</v>
      </c>
      <c r="L65" s="13">
        <v>0</v>
      </c>
      <c r="M65" s="13">
        <v>0</v>
      </c>
    </row>
    <row r="66" spans="1:13" x14ac:dyDescent="0.3">
      <c r="A66" s="13">
        <v>7</v>
      </c>
      <c r="B66" s="15" t="s">
        <v>106</v>
      </c>
      <c r="C66" s="13">
        <v>3</v>
      </c>
      <c r="D66" s="13">
        <v>6</v>
      </c>
      <c r="E66" s="13">
        <v>2.4</v>
      </c>
      <c r="F66" s="11" t="s">
        <v>70</v>
      </c>
      <c r="G66" s="13" t="s">
        <v>34</v>
      </c>
      <c r="H66" s="13">
        <f t="shared" si="9"/>
        <v>75</v>
      </c>
      <c r="I66" s="10">
        <v>30</v>
      </c>
      <c r="J66" s="10">
        <v>45</v>
      </c>
      <c r="K66" s="10">
        <v>4</v>
      </c>
      <c r="L66" s="13">
        <v>0</v>
      </c>
      <c r="M66" s="13">
        <v>0</v>
      </c>
    </row>
    <row r="67" spans="1:13" x14ac:dyDescent="0.3">
      <c r="A67" s="13">
        <v>8</v>
      </c>
      <c r="B67" s="20" t="s">
        <v>109</v>
      </c>
      <c r="C67" s="13">
        <v>4</v>
      </c>
      <c r="D67" s="13">
        <v>3.5</v>
      </c>
      <c r="E67" s="13">
        <v>1.17</v>
      </c>
      <c r="F67" s="11" t="s">
        <v>69</v>
      </c>
      <c r="G67" s="13" t="s">
        <v>34</v>
      </c>
      <c r="H67" s="13">
        <f t="shared" si="9"/>
        <v>45</v>
      </c>
      <c r="I67" s="13">
        <v>30</v>
      </c>
      <c r="J67" s="13">
        <v>15</v>
      </c>
      <c r="K67" s="13">
        <v>2</v>
      </c>
      <c r="L67" s="13">
        <v>0</v>
      </c>
      <c r="M67" s="13">
        <v>0</v>
      </c>
    </row>
    <row r="68" spans="1:13" ht="28.8" x14ac:dyDescent="0.3">
      <c r="A68" s="19">
        <v>9</v>
      </c>
      <c r="B68" s="37" t="s">
        <v>110</v>
      </c>
      <c r="C68" s="19">
        <v>4</v>
      </c>
      <c r="D68" s="38">
        <v>4.5</v>
      </c>
      <c r="E68" s="19">
        <v>2.25</v>
      </c>
      <c r="F68" s="19" t="s">
        <v>69</v>
      </c>
      <c r="G68" s="19" t="s">
        <v>34</v>
      </c>
      <c r="H68" s="19">
        <f t="shared" ref="H68:H70" si="10">I68+J68</f>
        <v>60</v>
      </c>
      <c r="I68" s="19">
        <v>30</v>
      </c>
      <c r="J68" s="19">
        <v>30</v>
      </c>
      <c r="K68" s="19">
        <v>2</v>
      </c>
      <c r="L68" s="19">
        <v>0</v>
      </c>
      <c r="M68" s="19">
        <v>0</v>
      </c>
    </row>
    <row r="69" spans="1:13" x14ac:dyDescent="0.3">
      <c r="A69" s="13">
        <v>10</v>
      </c>
      <c r="B69" s="12" t="s">
        <v>111</v>
      </c>
      <c r="C69" s="13">
        <v>4</v>
      </c>
      <c r="D69" s="13">
        <v>5</v>
      </c>
      <c r="E69" s="13">
        <v>2.5</v>
      </c>
      <c r="F69" s="11" t="s">
        <v>70</v>
      </c>
      <c r="G69" s="13" t="s">
        <v>34</v>
      </c>
      <c r="H69" s="13">
        <f t="shared" si="10"/>
        <v>60</v>
      </c>
      <c r="I69" s="10">
        <v>30</v>
      </c>
      <c r="J69" s="10">
        <v>30</v>
      </c>
      <c r="K69" s="10">
        <v>4</v>
      </c>
      <c r="L69" s="13">
        <v>0</v>
      </c>
      <c r="M69" s="13">
        <v>0</v>
      </c>
    </row>
    <row r="70" spans="1:13" x14ac:dyDescent="0.3">
      <c r="A70" s="13">
        <v>11</v>
      </c>
      <c r="B70" s="12" t="s">
        <v>112</v>
      </c>
      <c r="C70" s="13">
        <v>4</v>
      </c>
      <c r="D70" s="13">
        <v>5</v>
      </c>
      <c r="E70" s="13">
        <v>2.5</v>
      </c>
      <c r="F70" s="11" t="s">
        <v>70</v>
      </c>
      <c r="G70" s="13" t="s">
        <v>34</v>
      </c>
      <c r="H70" s="13">
        <f t="shared" si="10"/>
        <v>60</v>
      </c>
      <c r="I70" s="10">
        <v>30</v>
      </c>
      <c r="J70" s="10">
        <v>30</v>
      </c>
      <c r="K70" s="10">
        <v>4</v>
      </c>
      <c r="L70" s="13">
        <v>0</v>
      </c>
      <c r="M70" s="13">
        <v>0</v>
      </c>
    </row>
    <row r="71" spans="1:13" x14ac:dyDescent="0.3">
      <c r="A71" s="19">
        <v>12</v>
      </c>
      <c r="B71" s="39" t="s">
        <v>113</v>
      </c>
      <c r="C71" s="13">
        <v>4</v>
      </c>
      <c r="D71" s="13">
        <v>5</v>
      </c>
      <c r="E71" s="13">
        <v>2.5</v>
      </c>
      <c r="F71" s="13" t="s">
        <v>70</v>
      </c>
      <c r="G71" s="10" t="s">
        <v>34</v>
      </c>
      <c r="H71" s="10">
        <f>I71+J71</f>
        <v>60</v>
      </c>
      <c r="I71" s="10">
        <v>30</v>
      </c>
      <c r="J71" s="10">
        <v>30</v>
      </c>
      <c r="K71" s="10">
        <v>4</v>
      </c>
      <c r="L71" s="13">
        <v>0</v>
      </c>
      <c r="M71" s="13">
        <v>0</v>
      </c>
    </row>
    <row r="72" spans="1:13" x14ac:dyDescent="0.3">
      <c r="A72" s="19">
        <v>13</v>
      </c>
      <c r="B72" s="20" t="s">
        <v>116</v>
      </c>
      <c r="C72" s="13">
        <v>5</v>
      </c>
      <c r="D72" s="13">
        <v>4.5</v>
      </c>
      <c r="E72" s="13">
        <v>2.25</v>
      </c>
      <c r="F72" s="13" t="s">
        <v>69</v>
      </c>
      <c r="G72" s="10" t="s">
        <v>34</v>
      </c>
      <c r="H72" s="10">
        <f>I72+J72</f>
        <v>60</v>
      </c>
      <c r="I72" s="10">
        <v>30</v>
      </c>
      <c r="J72" s="10">
        <v>30</v>
      </c>
      <c r="K72" s="10">
        <v>2</v>
      </c>
      <c r="L72" s="13">
        <v>0</v>
      </c>
      <c r="M72" s="13">
        <v>0</v>
      </c>
    </row>
    <row r="73" spans="1:13" x14ac:dyDescent="0.3">
      <c r="A73" s="19">
        <v>14</v>
      </c>
      <c r="B73" s="15" t="s">
        <v>118</v>
      </c>
      <c r="C73" s="13">
        <v>5</v>
      </c>
      <c r="D73" s="13">
        <v>5</v>
      </c>
      <c r="E73" s="13">
        <v>2.5</v>
      </c>
      <c r="F73" s="13" t="s">
        <v>70</v>
      </c>
      <c r="G73" s="13" t="s">
        <v>34</v>
      </c>
      <c r="H73" s="13">
        <f>I73+J73</f>
        <v>60</v>
      </c>
      <c r="I73" s="10">
        <v>30</v>
      </c>
      <c r="J73" s="10">
        <v>30</v>
      </c>
      <c r="K73" s="10">
        <v>4</v>
      </c>
      <c r="L73" s="13">
        <v>0</v>
      </c>
      <c r="M73" s="13">
        <v>0</v>
      </c>
    </row>
    <row r="74" spans="1:13" x14ac:dyDescent="0.3">
      <c r="A74" s="19">
        <v>15</v>
      </c>
      <c r="B74" s="15" t="s">
        <v>119</v>
      </c>
      <c r="C74" s="13">
        <v>5</v>
      </c>
      <c r="D74" s="13">
        <v>4.5</v>
      </c>
      <c r="E74" s="13">
        <v>3.38</v>
      </c>
      <c r="F74" s="13" t="s">
        <v>69</v>
      </c>
      <c r="G74" s="13" t="s">
        <v>34</v>
      </c>
      <c r="H74" s="13">
        <f t="shared" ref="H74:H75" si="11">I74+J74</f>
        <v>60</v>
      </c>
      <c r="I74" s="10">
        <v>15</v>
      </c>
      <c r="J74" s="10">
        <v>45</v>
      </c>
      <c r="K74" s="10">
        <v>2</v>
      </c>
      <c r="L74" s="13">
        <v>0</v>
      </c>
      <c r="M74" s="13">
        <v>0</v>
      </c>
    </row>
    <row r="75" spans="1:13" x14ac:dyDescent="0.3">
      <c r="A75" s="19">
        <v>16</v>
      </c>
      <c r="B75" s="15" t="s">
        <v>9</v>
      </c>
      <c r="C75" s="13">
        <v>5</v>
      </c>
      <c r="D75" s="13">
        <v>3.5</v>
      </c>
      <c r="E75" s="13">
        <v>2.33</v>
      </c>
      <c r="F75" s="13" t="s">
        <v>69</v>
      </c>
      <c r="G75" s="13" t="s">
        <v>34</v>
      </c>
      <c r="H75" s="13">
        <f t="shared" si="11"/>
        <v>45</v>
      </c>
      <c r="I75" s="10">
        <v>15</v>
      </c>
      <c r="J75" s="10">
        <v>30</v>
      </c>
      <c r="K75" s="10">
        <v>2</v>
      </c>
      <c r="L75" s="13">
        <v>0</v>
      </c>
      <c r="M75" s="13">
        <v>0</v>
      </c>
    </row>
    <row r="76" spans="1:13" x14ac:dyDescent="0.3">
      <c r="A76" s="19" t="s">
        <v>180</v>
      </c>
      <c r="B76" s="37" t="s">
        <v>120</v>
      </c>
      <c r="C76" s="13"/>
      <c r="D76" s="13"/>
      <c r="E76" s="13"/>
      <c r="F76" s="13"/>
      <c r="G76" s="13"/>
      <c r="H76" s="13"/>
      <c r="I76" s="10"/>
      <c r="J76" s="10"/>
      <c r="K76" s="10"/>
      <c r="L76" s="13"/>
      <c r="M76" s="13"/>
    </row>
    <row r="77" spans="1:13" x14ac:dyDescent="0.3">
      <c r="A77" s="19" t="s">
        <v>181</v>
      </c>
      <c r="B77" s="37" t="s">
        <v>216</v>
      </c>
      <c r="C77" s="13"/>
      <c r="D77" s="13"/>
      <c r="E77" s="13"/>
      <c r="F77" s="13"/>
      <c r="G77" s="13"/>
      <c r="H77" s="13"/>
      <c r="I77" s="10"/>
      <c r="J77" s="10"/>
      <c r="K77" s="10"/>
      <c r="L77" s="13"/>
      <c r="M77" s="13"/>
    </row>
    <row r="78" spans="1:13" x14ac:dyDescent="0.3">
      <c r="A78" s="19">
        <v>17</v>
      </c>
      <c r="B78" s="40" t="s">
        <v>122</v>
      </c>
      <c r="C78" s="13">
        <v>5</v>
      </c>
      <c r="D78" s="13">
        <v>5</v>
      </c>
      <c r="E78" s="13">
        <v>2.5</v>
      </c>
      <c r="F78" s="11" t="s">
        <v>70</v>
      </c>
      <c r="G78" s="13" t="s">
        <v>34</v>
      </c>
      <c r="H78" s="13">
        <f t="shared" ref="H78:H80" si="12">I78+J78</f>
        <v>60</v>
      </c>
      <c r="I78" s="13">
        <v>30</v>
      </c>
      <c r="J78" s="13">
        <v>30</v>
      </c>
      <c r="K78" s="13">
        <v>4</v>
      </c>
      <c r="L78" s="13">
        <v>0</v>
      </c>
      <c r="M78" s="13">
        <v>0</v>
      </c>
    </row>
    <row r="79" spans="1:13" x14ac:dyDescent="0.3">
      <c r="A79" s="19">
        <v>18</v>
      </c>
      <c r="B79" s="15" t="s">
        <v>127</v>
      </c>
      <c r="C79" s="13">
        <v>6</v>
      </c>
      <c r="D79" s="13">
        <v>5</v>
      </c>
      <c r="E79" s="13">
        <v>2.5</v>
      </c>
      <c r="F79" s="11" t="s">
        <v>70</v>
      </c>
      <c r="G79" s="13" t="s">
        <v>34</v>
      </c>
      <c r="H79" s="13">
        <f t="shared" si="12"/>
        <v>60</v>
      </c>
      <c r="I79" s="10">
        <v>30</v>
      </c>
      <c r="J79" s="10">
        <v>30</v>
      </c>
      <c r="K79" s="10">
        <v>4</v>
      </c>
      <c r="L79" s="13">
        <v>0</v>
      </c>
      <c r="M79" s="13">
        <v>0</v>
      </c>
    </row>
    <row r="80" spans="1:13" x14ac:dyDescent="0.3">
      <c r="A80" s="19">
        <v>19</v>
      </c>
      <c r="B80" s="37" t="s">
        <v>12</v>
      </c>
      <c r="C80" s="13">
        <v>6</v>
      </c>
      <c r="D80" s="13">
        <v>2</v>
      </c>
      <c r="E80" s="13">
        <v>1</v>
      </c>
      <c r="F80" s="11" t="s">
        <v>69</v>
      </c>
      <c r="G80" s="13" t="s">
        <v>34</v>
      </c>
      <c r="H80" s="13">
        <f t="shared" si="12"/>
        <v>30</v>
      </c>
      <c r="I80" s="11">
        <v>15</v>
      </c>
      <c r="J80" s="11">
        <v>15</v>
      </c>
      <c r="K80" s="11">
        <v>2</v>
      </c>
      <c r="L80" s="13">
        <v>0</v>
      </c>
      <c r="M80" s="13">
        <v>0</v>
      </c>
    </row>
    <row r="81" spans="1:13" x14ac:dyDescent="0.3">
      <c r="A81" s="19" t="s">
        <v>142</v>
      </c>
      <c r="B81" s="37" t="s">
        <v>129</v>
      </c>
      <c r="C81" s="13"/>
      <c r="D81" s="13"/>
      <c r="E81" s="13"/>
      <c r="F81" s="13"/>
      <c r="G81" s="13"/>
      <c r="H81" s="13"/>
      <c r="I81" s="10"/>
      <c r="J81" s="10"/>
      <c r="K81" s="10"/>
      <c r="L81" s="13"/>
      <c r="M81" s="13"/>
    </row>
    <row r="82" spans="1:13" x14ac:dyDescent="0.3">
      <c r="A82" s="19" t="s">
        <v>143</v>
      </c>
      <c r="B82" s="37" t="s">
        <v>130</v>
      </c>
      <c r="C82" s="13"/>
      <c r="D82" s="13"/>
      <c r="E82" s="13"/>
      <c r="F82" s="10"/>
      <c r="G82" s="13"/>
      <c r="H82" s="13"/>
      <c r="I82" s="10"/>
      <c r="J82" s="10"/>
      <c r="K82" s="10"/>
      <c r="L82" s="13"/>
      <c r="M82" s="13"/>
    </row>
    <row r="83" spans="1:13" x14ac:dyDescent="0.3">
      <c r="A83" s="19">
        <v>20</v>
      </c>
      <c r="B83" s="37" t="s">
        <v>23</v>
      </c>
      <c r="C83" s="13">
        <v>7</v>
      </c>
      <c r="D83" s="13">
        <v>3.5</v>
      </c>
      <c r="E83" s="13">
        <v>0</v>
      </c>
      <c r="F83" s="10" t="s">
        <v>69</v>
      </c>
      <c r="G83" s="13" t="s">
        <v>34</v>
      </c>
      <c r="H83" s="13">
        <f t="shared" ref="H83" si="13">I83+J83</f>
        <v>45</v>
      </c>
      <c r="I83" s="10">
        <v>45</v>
      </c>
      <c r="J83" s="10">
        <v>0</v>
      </c>
      <c r="K83" s="10">
        <v>2</v>
      </c>
      <c r="L83" s="13">
        <v>0</v>
      </c>
      <c r="M83" s="13">
        <v>0</v>
      </c>
    </row>
    <row r="84" spans="1:13" x14ac:dyDescent="0.3">
      <c r="A84" s="19" t="s">
        <v>144</v>
      </c>
      <c r="B84" s="17" t="s">
        <v>205</v>
      </c>
      <c r="C84" s="13"/>
      <c r="D84" s="13"/>
      <c r="E84" s="13"/>
      <c r="F84" s="13"/>
      <c r="G84" s="13"/>
      <c r="H84" s="13"/>
      <c r="I84" s="10"/>
      <c r="J84" s="10"/>
      <c r="K84" s="10"/>
      <c r="L84" s="13"/>
      <c r="M84" s="13"/>
    </row>
    <row r="85" spans="1:13" x14ac:dyDescent="0.3">
      <c r="A85" s="19" t="s">
        <v>145</v>
      </c>
      <c r="B85" s="37" t="s">
        <v>206</v>
      </c>
      <c r="C85" s="13"/>
      <c r="D85" s="13"/>
      <c r="E85" s="13"/>
      <c r="F85" s="10"/>
      <c r="G85" s="13"/>
      <c r="H85" s="13"/>
      <c r="I85" s="10"/>
      <c r="J85" s="10"/>
      <c r="K85" s="10"/>
      <c r="L85" s="13"/>
      <c r="M85" s="13"/>
    </row>
    <row r="86" spans="1:13" x14ac:dyDescent="0.3">
      <c r="A86" s="19">
        <v>21</v>
      </c>
      <c r="B86" s="37" t="s">
        <v>128</v>
      </c>
      <c r="C86" s="13">
        <v>7</v>
      </c>
      <c r="D86" s="13">
        <v>5</v>
      </c>
      <c r="E86" s="13">
        <v>2.5</v>
      </c>
      <c r="F86" s="11" t="s">
        <v>70</v>
      </c>
      <c r="G86" s="13" t="s">
        <v>34</v>
      </c>
      <c r="H86" s="13">
        <f t="shared" ref="H86" si="14">I86+J86</f>
        <v>60</v>
      </c>
      <c r="I86" s="10">
        <v>30</v>
      </c>
      <c r="J86" s="10">
        <v>30</v>
      </c>
      <c r="K86" s="10">
        <v>4</v>
      </c>
      <c r="L86" s="13">
        <v>0</v>
      </c>
      <c r="M86" s="13">
        <v>0</v>
      </c>
    </row>
    <row r="87" spans="1:13" x14ac:dyDescent="0.3">
      <c r="A87" s="19" t="s">
        <v>209</v>
      </c>
      <c r="B87" s="37" t="s">
        <v>204</v>
      </c>
      <c r="C87" s="13"/>
      <c r="D87" s="13"/>
      <c r="E87" s="13"/>
      <c r="F87" s="11"/>
      <c r="G87" s="13"/>
      <c r="H87" s="13"/>
      <c r="I87" s="10"/>
      <c r="J87" s="10"/>
      <c r="K87" s="10"/>
      <c r="L87" s="13"/>
      <c r="M87" s="13"/>
    </row>
    <row r="88" spans="1:13" x14ac:dyDescent="0.3">
      <c r="A88" s="19" t="s">
        <v>210</v>
      </c>
      <c r="B88" s="37" t="s">
        <v>137</v>
      </c>
      <c r="C88" s="13"/>
      <c r="D88" s="13"/>
      <c r="E88" s="13"/>
      <c r="F88" s="11"/>
      <c r="G88" s="13"/>
      <c r="H88" s="13"/>
      <c r="I88" s="10"/>
      <c r="J88" s="10"/>
      <c r="K88" s="10"/>
      <c r="L88" s="13"/>
      <c r="M88" s="13"/>
    </row>
    <row r="89" spans="1:13" x14ac:dyDescent="0.3">
      <c r="A89" s="19">
        <v>22</v>
      </c>
      <c r="B89" s="17" t="s">
        <v>138</v>
      </c>
      <c r="C89" s="13">
        <v>7</v>
      </c>
      <c r="D89" s="13">
        <v>3</v>
      </c>
      <c r="E89" s="13">
        <v>3</v>
      </c>
      <c r="F89" s="11" t="s">
        <v>69</v>
      </c>
      <c r="G89" s="13" t="s">
        <v>34</v>
      </c>
      <c r="H89" s="13">
        <f t="shared" ref="H89" si="15">I89+J89</f>
        <v>45</v>
      </c>
      <c r="I89" s="10">
        <v>0</v>
      </c>
      <c r="J89" s="10">
        <v>45</v>
      </c>
      <c r="K89" s="10">
        <v>2</v>
      </c>
      <c r="L89" s="13">
        <v>0</v>
      </c>
      <c r="M89" s="13">
        <v>0</v>
      </c>
    </row>
    <row r="90" spans="1:13" x14ac:dyDescent="0.3">
      <c r="A90" s="70" t="s">
        <v>36</v>
      </c>
      <c r="B90" s="71"/>
      <c r="C90" s="95"/>
      <c r="D90" s="28">
        <f>SUM(D60:D89)</f>
        <v>97.5</v>
      </c>
      <c r="E90" s="28">
        <f>SUM(E60:E89)</f>
        <v>44.8</v>
      </c>
      <c r="F90" s="28" t="s">
        <v>37</v>
      </c>
      <c r="G90" s="28" t="s">
        <v>37</v>
      </c>
      <c r="H90" s="28">
        <f>SUM(I90:J90)</f>
        <v>1230</v>
      </c>
      <c r="I90" s="28">
        <f>SUM(I60:I89)</f>
        <v>555</v>
      </c>
      <c r="J90" s="28">
        <f>SUM(J60:J89)</f>
        <v>675</v>
      </c>
      <c r="K90" s="28">
        <f>SUM(K60:K89)</f>
        <v>70</v>
      </c>
      <c r="L90" s="28">
        <f>SUM(L60:L89)</f>
        <v>0</v>
      </c>
      <c r="M90" s="28">
        <f>SUM(M60:M89)</f>
        <v>0</v>
      </c>
    </row>
    <row r="91" spans="1:13" x14ac:dyDescent="0.3">
      <c r="A91" s="96" t="s">
        <v>38</v>
      </c>
      <c r="B91" s="97"/>
      <c r="C91" s="98"/>
      <c r="D91" s="23" t="s">
        <v>37</v>
      </c>
      <c r="E91" s="19">
        <f>E90</f>
        <v>44.8</v>
      </c>
      <c r="F91" s="19" t="s">
        <v>37</v>
      </c>
      <c r="G91" s="19" t="s">
        <v>37</v>
      </c>
      <c r="H91" s="29">
        <f>SUM(I91:J91)</f>
        <v>570</v>
      </c>
      <c r="I91" s="19">
        <v>0</v>
      </c>
      <c r="J91" s="29">
        <f>'Plan studiów ISI semestry'!J41+'Plan studiów ISI semestry'!J78+'Plan studiów ISI semestry'!J109+'Plan studiów ISI semestry'!J135+'Plan studiów ISI semestry'!J161+'Plan studiów ISI semestry'!J187+'Plan studiów ISI semestry'!J212</f>
        <v>570</v>
      </c>
      <c r="K91" s="29">
        <f>'Plan studiów ISI semestry'!K41+'Plan studiów ISI semestry'!K78+'Plan studiów ISI semestry'!K109+'Plan studiów ISI semestry'!K135+'Plan studiów ISI semestry'!K161+'Plan studiów ISI semestry'!K187+'Plan studiów ISI semestry'!K212</f>
        <v>32</v>
      </c>
      <c r="L91" s="19">
        <f>SUMIF($E60:$E89,"&gt;0",L60:L89)</f>
        <v>0</v>
      </c>
      <c r="M91" s="19">
        <f>SUMIF($E60:$E89,"&gt;0",M60:M89)</f>
        <v>0</v>
      </c>
    </row>
    <row r="92" spans="1:13" x14ac:dyDescent="0.3">
      <c r="A92" s="99" t="s">
        <v>39</v>
      </c>
      <c r="B92" s="100"/>
      <c r="C92" s="101"/>
      <c r="D92" s="35">
        <f>SUMIF(G60:G89,"f",D60:D89)</f>
        <v>97.5</v>
      </c>
      <c r="E92" s="35">
        <f>SUMIF(G60:G89,"f",E60:E89)</f>
        <v>44.8</v>
      </c>
      <c r="F92" s="35" t="s">
        <v>37</v>
      </c>
      <c r="G92" s="35" t="s">
        <v>37</v>
      </c>
      <c r="H92" s="35">
        <f t="shared" ref="H92" si="16">SUM(I92:J92)</f>
        <v>1230</v>
      </c>
      <c r="I92" s="35">
        <f>SUMIF($G60:$G89,"f",I60:I89)</f>
        <v>555</v>
      </c>
      <c r="J92" s="35">
        <f>SUMIF($G60:$G89,"f",J60:J89)</f>
        <v>675</v>
      </c>
      <c r="K92" s="35">
        <f>SUMIF($G60:$G89,"f",K60:K89)</f>
        <v>70</v>
      </c>
      <c r="L92" s="35">
        <f>SUMIF($G60:$G89,"f",L60:L89)</f>
        <v>0</v>
      </c>
      <c r="M92" s="35">
        <f>SUMIF($G60:$G89,"f",M60:M89)</f>
        <v>0</v>
      </c>
    </row>
    <row r="93" spans="1:13" x14ac:dyDescent="0.3">
      <c r="A93" s="82" t="s">
        <v>43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</row>
    <row r="94" spans="1:13" x14ac:dyDescent="0.3">
      <c r="A94" s="13">
        <v>1</v>
      </c>
      <c r="B94" s="15" t="s">
        <v>20</v>
      </c>
      <c r="C94" s="30">
        <v>6</v>
      </c>
      <c r="D94" s="13">
        <v>6</v>
      </c>
      <c r="E94" s="13">
        <v>6</v>
      </c>
      <c r="F94" s="11" t="s">
        <v>69</v>
      </c>
      <c r="G94" s="13" t="s">
        <v>34</v>
      </c>
      <c r="H94" s="19">
        <f>I94+J94</f>
        <v>0</v>
      </c>
      <c r="I94" s="10">
        <v>0</v>
      </c>
      <c r="J94" s="10">
        <v>0</v>
      </c>
      <c r="K94" s="10">
        <v>0</v>
      </c>
      <c r="L94" s="13">
        <v>160</v>
      </c>
      <c r="M94" s="13">
        <v>0</v>
      </c>
    </row>
    <row r="95" spans="1:13" x14ac:dyDescent="0.3">
      <c r="A95" s="58" t="s">
        <v>36</v>
      </c>
      <c r="B95" s="58"/>
      <c r="C95" s="58"/>
      <c r="D95" s="28">
        <f>SUM(D94)</f>
        <v>6</v>
      </c>
      <c r="E95" s="28">
        <f>SUM(E94)</f>
        <v>6</v>
      </c>
      <c r="F95" s="28" t="s">
        <v>37</v>
      </c>
      <c r="G95" s="28" t="s">
        <v>37</v>
      </c>
      <c r="H95" s="28">
        <f>SUM(I95:J95)</f>
        <v>0</v>
      </c>
      <c r="I95" s="28">
        <f t="shared" ref="I95:L95" si="17">SUM(I93:I94)</f>
        <v>0</v>
      </c>
      <c r="J95" s="28">
        <f>SUM(J94)</f>
        <v>0</v>
      </c>
      <c r="K95" s="28">
        <f>SUM(K94)</f>
        <v>0</v>
      </c>
      <c r="L95" s="28">
        <f t="shared" si="17"/>
        <v>160</v>
      </c>
      <c r="M95" s="28">
        <f t="shared" ref="M95" si="18">SUM(M93:M94)</f>
        <v>0</v>
      </c>
    </row>
    <row r="96" spans="1:13" x14ac:dyDescent="0.3">
      <c r="A96" s="59" t="s">
        <v>38</v>
      </c>
      <c r="B96" s="59"/>
      <c r="C96" s="59"/>
      <c r="D96" s="23" t="s">
        <v>37</v>
      </c>
      <c r="E96" s="19">
        <f>E95</f>
        <v>6</v>
      </c>
      <c r="F96" s="19" t="s">
        <v>37</v>
      </c>
      <c r="G96" s="19" t="s">
        <v>37</v>
      </c>
      <c r="H96" s="29">
        <f t="shared" ref="H96:H97" si="19">SUM(I96:J96)</f>
        <v>0</v>
      </c>
      <c r="I96" s="19">
        <v>0</v>
      </c>
      <c r="J96" s="29">
        <f>'Plan studiów ISI semestry'!J192</f>
        <v>0</v>
      </c>
      <c r="K96" s="29">
        <f>'Plan studiów ISI semestry'!K192</f>
        <v>0</v>
      </c>
      <c r="L96" s="19">
        <f t="shared" ref="L96:M96" si="20">SUMIF($E94,"&gt;0",L94)</f>
        <v>160</v>
      </c>
      <c r="M96" s="19">
        <f t="shared" si="20"/>
        <v>0</v>
      </c>
    </row>
    <row r="97" spans="1:13" x14ac:dyDescent="0.3">
      <c r="A97" s="102" t="s">
        <v>39</v>
      </c>
      <c r="B97" s="102"/>
      <c r="C97" s="102"/>
      <c r="D97" s="35">
        <f>SUMIF(G94,"f",D94)</f>
        <v>6</v>
      </c>
      <c r="E97" s="35">
        <f>SUMIF(G94,"f",E94)</f>
        <v>6</v>
      </c>
      <c r="F97" s="35" t="s">
        <v>37</v>
      </c>
      <c r="G97" s="35" t="s">
        <v>37</v>
      </c>
      <c r="H97" s="35">
        <f t="shared" si="19"/>
        <v>0</v>
      </c>
      <c r="I97" s="35">
        <f>SUMIF($G94,"f",I94)</f>
        <v>0</v>
      </c>
      <c r="J97" s="35">
        <f t="shared" ref="J97:L97" si="21">SUMIF($G94,"f",J94)</f>
        <v>0</v>
      </c>
      <c r="K97" s="35">
        <f t="shared" si="21"/>
        <v>0</v>
      </c>
      <c r="L97" s="35">
        <f t="shared" si="21"/>
        <v>160</v>
      </c>
      <c r="M97" s="35">
        <f t="shared" ref="M97" si="22">SUMIF($G94,"f",M94)</f>
        <v>0</v>
      </c>
    </row>
    <row r="98" spans="1:13" x14ac:dyDescent="0.3">
      <c r="A98" s="82" t="s">
        <v>44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</row>
    <row r="99" spans="1:13" x14ac:dyDescent="0.3">
      <c r="A99" s="13">
        <v>1</v>
      </c>
      <c r="B99" s="12" t="s">
        <v>5</v>
      </c>
      <c r="C99" s="13">
        <v>1</v>
      </c>
      <c r="D99" s="10">
        <v>0.25</v>
      </c>
      <c r="E99" s="13">
        <v>0</v>
      </c>
      <c r="F99" s="14" t="s">
        <v>71</v>
      </c>
      <c r="G99" s="13" t="s">
        <v>35</v>
      </c>
      <c r="H99" s="13">
        <f>I99+J99</f>
        <v>2</v>
      </c>
      <c r="I99" s="10">
        <v>2</v>
      </c>
      <c r="J99" s="10">
        <v>0</v>
      </c>
      <c r="K99" s="10">
        <v>0</v>
      </c>
      <c r="L99" s="13">
        <v>0</v>
      </c>
      <c r="M99" s="13">
        <v>0</v>
      </c>
    </row>
    <row r="100" spans="1:13" x14ac:dyDescent="0.3">
      <c r="A100" s="13">
        <v>2</v>
      </c>
      <c r="B100" s="12" t="s">
        <v>6</v>
      </c>
      <c r="C100" s="13">
        <v>1</v>
      </c>
      <c r="D100" s="10">
        <v>0.5</v>
      </c>
      <c r="E100" s="13">
        <v>0</v>
      </c>
      <c r="F100" s="14" t="s">
        <v>71</v>
      </c>
      <c r="G100" s="13" t="s">
        <v>35</v>
      </c>
      <c r="H100" s="13">
        <f>I100+J100</f>
        <v>4</v>
      </c>
      <c r="I100" s="10">
        <v>4</v>
      </c>
      <c r="J100" s="10">
        <v>0</v>
      </c>
      <c r="K100" s="10">
        <v>0</v>
      </c>
      <c r="L100" s="13">
        <v>0</v>
      </c>
      <c r="M100" s="13">
        <v>0</v>
      </c>
    </row>
    <row r="101" spans="1:13" x14ac:dyDescent="0.3">
      <c r="A101" s="19">
        <v>3</v>
      </c>
      <c r="B101" s="9" t="s">
        <v>114</v>
      </c>
      <c r="C101" s="10">
        <v>5</v>
      </c>
      <c r="D101" s="10">
        <v>0.5</v>
      </c>
      <c r="E101" s="13">
        <v>0</v>
      </c>
      <c r="F101" s="13" t="s">
        <v>71</v>
      </c>
      <c r="G101" s="13" t="s">
        <v>35</v>
      </c>
      <c r="H101" s="13">
        <f t="shared" ref="H101" si="23">I101+J101</f>
        <v>4</v>
      </c>
      <c r="I101" s="10">
        <v>4</v>
      </c>
      <c r="J101" s="10">
        <v>0</v>
      </c>
      <c r="K101" s="10">
        <v>0</v>
      </c>
      <c r="L101" s="13">
        <v>0</v>
      </c>
      <c r="M101" s="13">
        <v>0</v>
      </c>
    </row>
    <row r="102" spans="1:13" x14ac:dyDescent="0.3">
      <c r="A102" s="13">
        <v>4</v>
      </c>
      <c r="B102" s="12" t="s">
        <v>219</v>
      </c>
      <c r="C102" s="13">
        <v>1</v>
      </c>
      <c r="D102" s="10">
        <v>0.25</v>
      </c>
      <c r="E102" s="13">
        <v>0</v>
      </c>
      <c r="F102" s="14" t="s">
        <v>71</v>
      </c>
      <c r="G102" s="13" t="s">
        <v>35</v>
      </c>
      <c r="H102" s="13">
        <f>I102+J102</f>
        <v>2</v>
      </c>
      <c r="I102" s="10">
        <v>2</v>
      </c>
      <c r="J102" s="10">
        <v>0</v>
      </c>
      <c r="K102" s="10">
        <v>0</v>
      </c>
      <c r="L102" s="13">
        <v>0</v>
      </c>
      <c r="M102" s="13">
        <v>0</v>
      </c>
    </row>
    <row r="103" spans="1:13" x14ac:dyDescent="0.3">
      <c r="A103" s="13">
        <v>5</v>
      </c>
      <c r="B103" s="48" t="s">
        <v>220</v>
      </c>
      <c r="C103" s="13">
        <v>1</v>
      </c>
      <c r="D103" s="10">
        <v>0.5</v>
      </c>
      <c r="E103" s="13">
        <v>0</v>
      </c>
      <c r="F103" s="14" t="s">
        <v>71</v>
      </c>
      <c r="G103" s="13" t="s">
        <v>35</v>
      </c>
      <c r="H103" s="13">
        <f>I103+J103</f>
        <v>4</v>
      </c>
      <c r="I103" s="10">
        <v>4</v>
      </c>
      <c r="J103" s="10">
        <v>0</v>
      </c>
      <c r="K103" s="10">
        <v>0</v>
      </c>
      <c r="L103" s="13">
        <v>0</v>
      </c>
      <c r="M103" s="13">
        <v>0</v>
      </c>
    </row>
    <row r="104" spans="1:13" x14ac:dyDescent="0.3">
      <c r="A104" s="70" t="s">
        <v>36</v>
      </c>
      <c r="B104" s="71"/>
      <c r="C104" s="95"/>
      <c r="D104" s="28">
        <f>SUM(D99:D103)</f>
        <v>2</v>
      </c>
      <c r="E104" s="28">
        <f>SUM(E99:E103)</f>
        <v>0</v>
      </c>
      <c r="F104" s="28" t="s">
        <v>37</v>
      </c>
      <c r="G104" s="28" t="s">
        <v>37</v>
      </c>
      <c r="H104" s="28">
        <f>SUM(I104:J104)</f>
        <v>16</v>
      </c>
      <c r="I104" s="28">
        <f>SUM(I99:I103)</f>
        <v>16</v>
      </c>
      <c r="J104" s="28">
        <f>SUM(J99:J103)</f>
        <v>0</v>
      </c>
      <c r="K104" s="28">
        <f>SUM(K99:K103)</f>
        <v>0</v>
      </c>
      <c r="L104" s="28">
        <f t="shared" ref="L104:M104" si="24">SUM(L99:L103)</f>
        <v>0</v>
      </c>
      <c r="M104" s="28">
        <f t="shared" si="24"/>
        <v>0</v>
      </c>
    </row>
    <row r="105" spans="1:13" x14ac:dyDescent="0.3">
      <c r="A105" s="96" t="s">
        <v>38</v>
      </c>
      <c r="B105" s="97"/>
      <c r="C105" s="98"/>
      <c r="D105" s="23" t="s">
        <v>37</v>
      </c>
      <c r="E105" s="19">
        <f>E104</f>
        <v>0</v>
      </c>
      <c r="F105" s="19" t="s">
        <v>37</v>
      </c>
      <c r="G105" s="19" t="s">
        <v>37</v>
      </c>
      <c r="H105" s="29">
        <f t="shared" ref="H105" si="25">SUM(I105:J105)</f>
        <v>0</v>
      </c>
      <c r="I105" s="19">
        <v>0</v>
      </c>
      <c r="J105" s="29">
        <f>'Plan studiów ISI semestry'!J49+'Plan studiów ISI semestry'!J166</f>
        <v>0</v>
      </c>
      <c r="K105" s="29">
        <f>'Plan studiów ISI semestry'!K49+'Plan studiów ISI semestry'!K166</f>
        <v>0</v>
      </c>
      <c r="L105" s="19">
        <f>SUMIF($E99:$E103,"&gt;0",L99:L103)</f>
        <v>0</v>
      </c>
      <c r="M105" s="19">
        <f>SUMIF($E99:$E103,"&gt;0",M99:M103)</f>
        <v>0</v>
      </c>
    </row>
    <row r="106" spans="1:13" x14ac:dyDescent="0.3">
      <c r="A106" s="96" t="s">
        <v>39</v>
      </c>
      <c r="B106" s="97"/>
      <c r="C106" s="98"/>
      <c r="D106" s="19">
        <f>SUMIF(G99:G103,"f",D99:D103)</f>
        <v>0</v>
      </c>
      <c r="E106" s="19">
        <f>SUMIF(G99:G103,"f",E99:E103)</f>
        <v>0</v>
      </c>
      <c r="F106" s="19" t="s">
        <v>37</v>
      </c>
      <c r="G106" s="19" t="s">
        <v>37</v>
      </c>
      <c r="H106" s="19">
        <f t="shared" ref="H106" si="26">SUM(I106:J106)</f>
        <v>0</v>
      </c>
      <c r="I106" s="19">
        <f t="shared" ref="I106:J106" si="27">SUMIF($G99:$G103,"f",I99:I103)</f>
        <v>0</v>
      </c>
      <c r="J106" s="19">
        <f t="shared" si="27"/>
        <v>0</v>
      </c>
      <c r="K106" s="19">
        <f>SUMIF($G99:$G103,"f",K99:K103)</f>
        <v>0</v>
      </c>
      <c r="L106" s="19">
        <f>SUMIF($G99:$G103,"f",L99:L103)</f>
        <v>0</v>
      </c>
      <c r="M106" s="19">
        <f>SUMIF($G99:$G103,"f",M99:M103)</f>
        <v>0</v>
      </c>
    </row>
    <row r="107" spans="1:13" x14ac:dyDescent="0.3">
      <c r="A107" s="34"/>
      <c r="B107" s="34"/>
      <c r="C107" s="34"/>
    </row>
  </sheetData>
  <sortState xmlns:xlrd2="http://schemas.microsoft.com/office/spreadsheetml/2017/richdata2" ref="B53:M54">
    <sortCondition ref="B53:B54"/>
  </sortState>
  <mergeCells count="40">
    <mergeCell ref="A105:C105"/>
    <mergeCell ref="A106:C106"/>
    <mergeCell ref="A90:C90"/>
    <mergeCell ref="A91:C91"/>
    <mergeCell ref="A96:C96"/>
    <mergeCell ref="A97:C97"/>
    <mergeCell ref="A95:C95"/>
    <mergeCell ref="A104:C104"/>
    <mergeCell ref="A92:C92"/>
    <mergeCell ref="A93:M93"/>
    <mergeCell ref="A98:M98"/>
    <mergeCell ref="A59:M59"/>
    <mergeCell ref="A29:C29"/>
    <mergeCell ref="A30:C30"/>
    <mergeCell ref="A36:C36"/>
    <mergeCell ref="A37:C37"/>
    <mergeCell ref="A58:C58"/>
    <mergeCell ref="A56:C56"/>
    <mergeCell ref="A57:C57"/>
    <mergeCell ref="A31:C31"/>
    <mergeCell ref="A38:C38"/>
    <mergeCell ref="A39:M39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A19:M19"/>
    <mergeCell ref="A20:M20"/>
    <mergeCell ref="A32:M32"/>
    <mergeCell ref="F17:F18"/>
    <mergeCell ref="G17:G18"/>
    <mergeCell ref="L17:L18"/>
    <mergeCell ref="H17:K17"/>
    <mergeCell ref="M17:M18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AE4B-F72B-473F-80A0-4F640E7EE41E}">
  <dimension ref="A1:J54"/>
  <sheetViews>
    <sheetView zoomScaleNormal="100" workbookViewId="0">
      <selection activeCell="I33" sqref="I33"/>
    </sheetView>
  </sheetViews>
  <sheetFormatPr defaultRowHeight="14.4" x14ac:dyDescent="0.3"/>
  <cols>
    <col min="1" max="1" width="5.77734375" style="2" customWidth="1"/>
    <col min="2" max="2" width="55.77734375" style="2" customWidth="1"/>
    <col min="3" max="10" width="8.77734375" style="2" customWidth="1"/>
    <col min="11" max="16384" width="8.88671875" style="2"/>
  </cols>
  <sheetData>
    <row r="1" spans="1:10" x14ac:dyDescent="0.3">
      <c r="A1" s="64"/>
      <c r="B1" s="64"/>
      <c r="C1" s="64"/>
      <c r="D1" s="64"/>
      <c r="E1" s="64"/>
      <c r="F1" s="64"/>
      <c r="G1" s="64"/>
      <c r="H1" s="64"/>
      <c r="I1" s="64"/>
    </row>
    <row r="3" spans="1:10" x14ac:dyDescent="0.3">
      <c r="A3" s="54" t="s">
        <v>45</v>
      </c>
      <c r="C3" s="55"/>
      <c r="D3" s="55"/>
      <c r="E3" s="55"/>
    </row>
    <row r="4" spans="1:10" ht="72" customHeight="1" x14ac:dyDescent="0.3">
      <c r="A4" s="112" t="s">
        <v>24</v>
      </c>
      <c r="B4" s="112" t="s">
        <v>25</v>
      </c>
      <c r="C4" s="114" t="s">
        <v>27</v>
      </c>
      <c r="D4" s="114" t="s">
        <v>28</v>
      </c>
      <c r="E4" s="116" t="s">
        <v>31</v>
      </c>
      <c r="F4" s="117"/>
      <c r="G4" s="117"/>
      <c r="H4" s="118"/>
      <c r="I4" s="86" t="s">
        <v>91</v>
      </c>
      <c r="J4" s="86" t="s">
        <v>134</v>
      </c>
    </row>
    <row r="5" spans="1:10" ht="72" customHeight="1" x14ac:dyDescent="0.3">
      <c r="A5" s="113"/>
      <c r="B5" s="113"/>
      <c r="C5" s="115"/>
      <c r="D5" s="115"/>
      <c r="E5" s="4" t="s">
        <v>2</v>
      </c>
      <c r="F5" s="5" t="s">
        <v>3</v>
      </c>
      <c r="G5" s="5" t="s">
        <v>4</v>
      </c>
      <c r="H5" s="5" t="s">
        <v>66</v>
      </c>
      <c r="I5" s="87"/>
      <c r="J5" s="87"/>
    </row>
    <row r="6" spans="1:10" s="54" customFormat="1" x14ac:dyDescent="0.3">
      <c r="A6" s="105" t="s">
        <v>46</v>
      </c>
      <c r="B6" s="111"/>
      <c r="C6" s="3">
        <f>C9+C13+C17+C21+C25+C29</f>
        <v>210</v>
      </c>
      <c r="D6" s="3">
        <f>D10+D14+D18+D22+D26+D30</f>
        <v>105.38</v>
      </c>
      <c r="E6" s="3">
        <f>E9+E13+E17+E21+E25+E29</f>
        <v>2461</v>
      </c>
      <c r="F6" s="3">
        <f t="shared" ref="F6:I6" si="0">F9+F13+F17+F21+F25+F29</f>
        <v>1021</v>
      </c>
      <c r="G6" s="3">
        <f t="shared" si="0"/>
        <v>1440</v>
      </c>
      <c r="H6" s="3">
        <f t="shared" si="0"/>
        <v>132</v>
      </c>
      <c r="I6" s="3">
        <f t="shared" si="0"/>
        <v>160</v>
      </c>
      <c r="J6" s="3">
        <f t="shared" ref="J6" si="1">J9+J13+J17+J21+J25+J29</f>
        <v>150</v>
      </c>
    </row>
    <row r="7" spans="1:10" x14ac:dyDescent="0.3">
      <c r="A7" s="103" t="s">
        <v>32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0" x14ac:dyDescent="0.3">
      <c r="A8" s="105" t="s">
        <v>33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0" s="54" customFormat="1" x14ac:dyDescent="0.3">
      <c r="A9" s="109" t="s">
        <v>36</v>
      </c>
      <c r="B9" s="110"/>
      <c r="C9" s="3">
        <f>'Plan studiów ISI'!D29</f>
        <v>12</v>
      </c>
      <c r="D9" s="3">
        <f>'Plan studiów ISI'!E29</f>
        <v>0</v>
      </c>
      <c r="E9" s="3">
        <f>'Plan studiów ISI'!H29</f>
        <v>240</v>
      </c>
      <c r="F9" s="3">
        <f>'Plan studiów ISI'!I29</f>
        <v>60</v>
      </c>
      <c r="G9" s="3">
        <f>'Plan studiów ISI'!J29</f>
        <v>180</v>
      </c>
      <c r="H9" s="3">
        <f>'Plan studiów ISI'!K29</f>
        <v>6</v>
      </c>
      <c r="I9" s="3">
        <f>'Plan studiów ISI'!L29</f>
        <v>0</v>
      </c>
      <c r="J9" s="3">
        <f>'Plan studiów ISI'!M29</f>
        <v>0</v>
      </c>
    </row>
    <row r="10" spans="1:10" x14ac:dyDescent="0.3">
      <c r="A10" s="107" t="s">
        <v>38</v>
      </c>
      <c r="B10" s="108"/>
      <c r="C10" s="1" t="str">
        <f>'Plan studiów ISI'!D30</f>
        <v>x</v>
      </c>
      <c r="D10" s="1">
        <f>'Plan studiów ISI'!E30</f>
        <v>0</v>
      </c>
      <c r="E10" s="1">
        <f>'Plan studiów ISI'!H30</f>
        <v>0</v>
      </c>
      <c r="F10" s="1">
        <f>'Plan studiów ISI'!I30</f>
        <v>0</v>
      </c>
      <c r="G10" s="1">
        <f>'Plan studiów ISI'!J30</f>
        <v>0</v>
      </c>
      <c r="H10" s="1">
        <f>'Plan studiów ISI'!K30</f>
        <v>0</v>
      </c>
      <c r="I10" s="1">
        <f>'Plan studiów ISI'!L30</f>
        <v>0</v>
      </c>
      <c r="J10" s="1">
        <f>'Plan studiów ISI'!M30</f>
        <v>0</v>
      </c>
    </row>
    <row r="11" spans="1:10" x14ac:dyDescent="0.3">
      <c r="A11" s="107" t="s">
        <v>39</v>
      </c>
      <c r="B11" s="108"/>
      <c r="C11" s="1">
        <f>'Plan studiów ISI'!D31</f>
        <v>12</v>
      </c>
      <c r="D11" s="1">
        <f>'Plan studiów ISI'!E31</f>
        <v>0</v>
      </c>
      <c r="E11" s="1">
        <f>'Plan studiów ISI'!H31</f>
        <v>180</v>
      </c>
      <c r="F11" s="1">
        <f>'Plan studiów ISI'!I31</f>
        <v>60</v>
      </c>
      <c r="G11" s="1">
        <f>'Plan studiów ISI'!J31</f>
        <v>120</v>
      </c>
      <c r="H11" s="1">
        <f>'Plan studiów ISI'!K31</f>
        <v>6</v>
      </c>
      <c r="I11" s="1">
        <f>'Plan studiów ISI'!L31</f>
        <v>0</v>
      </c>
      <c r="J11" s="1">
        <f>'Plan studiów ISI'!M31</f>
        <v>0</v>
      </c>
    </row>
    <row r="12" spans="1:10" x14ac:dyDescent="0.3">
      <c r="A12" s="105" t="s">
        <v>40</v>
      </c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0" s="54" customFormat="1" x14ac:dyDescent="0.3">
      <c r="A13" s="109" t="s">
        <v>36</v>
      </c>
      <c r="B13" s="110"/>
      <c r="C13" s="3">
        <f>'Plan studiów ISI'!D36</f>
        <v>10</v>
      </c>
      <c r="D13" s="3">
        <f>'Plan studiów ISI'!E36</f>
        <v>4.58</v>
      </c>
      <c r="E13" s="3">
        <f>'Plan studiów ISI'!H36</f>
        <v>135</v>
      </c>
      <c r="F13" s="3">
        <f>'Plan studiów ISI'!I36</f>
        <v>45</v>
      </c>
      <c r="G13" s="3">
        <f>'Plan studiów ISI'!J36</f>
        <v>90</v>
      </c>
      <c r="H13" s="3">
        <f>'Plan studiów ISI'!K36</f>
        <v>6</v>
      </c>
      <c r="I13" s="3">
        <f>'Plan studiów ISI'!L36</f>
        <v>0</v>
      </c>
      <c r="J13" s="3">
        <f>'Plan studiów ISI'!M36</f>
        <v>0</v>
      </c>
    </row>
    <row r="14" spans="1:10" x14ac:dyDescent="0.3">
      <c r="A14" s="107" t="s">
        <v>38</v>
      </c>
      <c r="B14" s="108"/>
      <c r="C14" s="1" t="str">
        <f>'Plan studiów ISI'!D37</f>
        <v>x</v>
      </c>
      <c r="D14" s="1">
        <f>'Plan studiów ISI'!E37</f>
        <v>4.58</v>
      </c>
      <c r="E14" s="56">
        <f>'Plan studiów ISI'!H37</f>
        <v>60</v>
      </c>
      <c r="F14" s="56">
        <f>'Plan studiów ISI'!I37</f>
        <v>0</v>
      </c>
      <c r="G14" s="56">
        <f>'Plan studiów ISI'!J37</f>
        <v>60</v>
      </c>
      <c r="H14" s="56">
        <f>'Plan studiów ISI'!K37</f>
        <v>2</v>
      </c>
      <c r="I14" s="1">
        <f>'Plan studiów ISI'!L37</f>
        <v>0</v>
      </c>
      <c r="J14" s="1">
        <f>'Plan studiów ISI'!M37</f>
        <v>0</v>
      </c>
    </row>
    <row r="15" spans="1:10" x14ac:dyDescent="0.3">
      <c r="A15" s="107" t="s">
        <v>39</v>
      </c>
      <c r="B15" s="108"/>
      <c r="C15" s="1">
        <f>'Plan studiów ISI'!D38</f>
        <v>0</v>
      </c>
      <c r="D15" s="1">
        <f>'Plan studiów ISI'!E38</f>
        <v>0</v>
      </c>
      <c r="E15" s="1">
        <f>'Plan studiów ISI'!H38</f>
        <v>0</v>
      </c>
      <c r="F15" s="1">
        <f>'Plan studiów ISI'!I38</f>
        <v>0</v>
      </c>
      <c r="G15" s="1">
        <f>'Plan studiów ISI'!J38</f>
        <v>0</v>
      </c>
      <c r="H15" s="1">
        <f>'Plan studiów ISI'!K38</f>
        <v>0</v>
      </c>
      <c r="I15" s="1">
        <f>'Plan studiów ISI'!L38</f>
        <v>0</v>
      </c>
      <c r="J15" s="1">
        <f>'Plan studiów ISI'!M38</f>
        <v>0</v>
      </c>
    </row>
    <row r="16" spans="1:10" x14ac:dyDescent="0.3">
      <c r="A16" s="105" t="s">
        <v>41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 s="54" customFormat="1" x14ac:dyDescent="0.3">
      <c r="A17" s="109" t="s">
        <v>36</v>
      </c>
      <c r="B17" s="110"/>
      <c r="C17" s="3">
        <f>'Plan studiów ISI'!D56</f>
        <v>82.5</v>
      </c>
      <c r="D17" s="3">
        <f>'Plan studiów ISI'!E56</f>
        <v>50</v>
      </c>
      <c r="E17" s="3">
        <f>'Plan studiów ISI'!H56</f>
        <v>840</v>
      </c>
      <c r="F17" s="3">
        <f>'Plan studiów ISI'!I56</f>
        <v>345</v>
      </c>
      <c r="G17" s="3">
        <f>'Plan studiów ISI'!J56</f>
        <v>495</v>
      </c>
      <c r="H17" s="3">
        <f>'Plan studiów ISI'!K56</f>
        <v>50</v>
      </c>
      <c r="I17" s="3">
        <f>'Plan studiów ISI'!L56</f>
        <v>0</v>
      </c>
      <c r="J17" s="3">
        <f>'Plan studiów ISI'!M56</f>
        <v>150</v>
      </c>
    </row>
    <row r="18" spans="1:10" x14ac:dyDescent="0.3">
      <c r="A18" s="107" t="s">
        <v>38</v>
      </c>
      <c r="B18" s="108"/>
      <c r="C18" s="1" t="str">
        <f>'Plan studiów ISI'!D57</f>
        <v>x</v>
      </c>
      <c r="D18" s="1">
        <f>'Plan studiów ISI'!E57</f>
        <v>50</v>
      </c>
      <c r="E18" s="56">
        <f>'Plan studiów ISI'!H57</f>
        <v>495</v>
      </c>
      <c r="F18" s="56">
        <f>'Plan studiów ISI'!I57</f>
        <v>0</v>
      </c>
      <c r="G18" s="56">
        <f>'Plan studiów ISI'!J57</f>
        <v>495</v>
      </c>
      <c r="H18" s="56">
        <f>'Plan studiów ISI'!K57</f>
        <v>27</v>
      </c>
      <c r="I18" s="1">
        <f>'Plan studiów ISI'!L57</f>
        <v>0</v>
      </c>
      <c r="J18" s="1">
        <f>'Plan studiów ISI'!M57</f>
        <v>150</v>
      </c>
    </row>
    <row r="19" spans="1:10" x14ac:dyDescent="0.3">
      <c r="A19" s="107" t="s">
        <v>39</v>
      </c>
      <c r="B19" s="108"/>
      <c r="C19" s="1">
        <f>'Plan studiów ISI'!D58</f>
        <v>21</v>
      </c>
      <c r="D19" s="1">
        <f>'Plan studiów ISI'!E58</f>
        <v>16</v>
      </c>
      <c r="E19" s="1">
        <f>'Plan studiów ISI'!H58</f>
        <v>75</v>
      </c>
      <c r="F19" s="1">
        <f>'Plan studiów ISI'!I58</f>
        <v>0</v>
      </c>
      <c r="G19" s="1">
        <f>'Plan studiów ISI'!J58</f>
        <v>75</v>
      </c>
      <c r="H19" s="1">
        <f>'Plan studiów ISI'!K58</f>
        <v>4</v>
      </c>
      <c r="I19" s="1">
        <f>'Plan studiów ISI'!L58</f>
        <v>0</v>
      </c>
      <c r="J19" s="1">
        <f>'Plan studiów ISI'!M58</f>
        <v>150</v>
      </c>
    </row>
    <row r="20" spans="1:10" x14ac:dyDescent="0.3">
      <c r="A20" s="105" t="s">
        <v>42</v>
      </c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10" s="54" customFormat="1" x14ac:dyDescent="0.3">
      <c r="A21" s="109" t="s">
        <v>36</v>
      </c>
      <c r="B21" s="110"/>
      <c r="C21" s="3">
        <f>'Plan studiów ISI'!D90</f>
        <v>97.5</v>
      </c>
      <c r="D21" s="3">
        <f>'Plan studiów ISI'!E90</f>
        <v>44.8</v>
      </c>
      <c r="E21" s="3">
        <f>'Plan studiów ISI'!H90</f>
        <v>1230</v>
      </c>
      <c r="F21" s="3">
        <f>'Plan studiów ISI'!I90</f>
        <v>555</v>
      </c>
      <c r="G21" s="3">
        <f>'Plan studiów ISI'!J90</f>
        <v>675</v>
      </c>
      <c r="H21" s="3">
        <f>'Plan studiów ISI'!K90</f>
        <v>70</v>
      </c>
      <c r="I21" s="3">
        <f>'Plan studiów ISI'!L90</f>
        <v>0</v>
      </c>
      <c r="J21" s="3">
        <f>'Plan studiów ISI'!M90</f>
        <v>0</v>
      </c>
    </row>
    <row r="22" spans="1:10" x14ac:dyDescent="0.3">
      <c r="A22" s="107" t="s">
        <v>38</v>
      </c>
      <c r="B22" s="108"/>
      <c r="C22" s="1" t="str">
        <f>'Plan studiów ISI'!D91</f>
        <v>x</v>
      </c>
      <c r="D22" s="1">
        <f>'Plan studiów ISI'!E91</f>
        <v>44.8</v>
      </c>
      <c r="E22" s="56">
        <f>'Plan studiów ISI'!H91</f>
        <v>570</v>
      </c>
      <c r="F22" s="56">
        <f>'Plan studiów ISI'!I91</f>
        <v>0</v>
      </c>
      <c r="G22" s="56">
        <f>'Plan studiów ISI'!J91</f>
        <v>570</v>
      </c>
      <c r="H22" s="56">
        <f>'Plan studiów ISI'!K91</f>
        <v>32</v>
      </c>
      <c r="I22" s="1">
        <f>'Plan studiów ISI'!L91</f>
        <v>0</v>
      </c>
      <c r="J22" s="1">
        <f>'Plan studiów ISI'!M91</f>
        <v>0</v>
      </c>
    </row>
    <row r="23" spans="1:10" x14ac:dyDescent="0.3">
      <c r="A23" s="107" t="s">
        <v>39</v>
      </c>
      <c r="B23" s="108"/>
      <c r="C23" s="1">
        <f>'Plan studiów ISI'!D92</f>
        <v>97.5</v>
      </c>
      <c r="D23" s="1">
        <f>'Plan studiów ISI'!E92</f>
        <v>44.8</v>
      </c>
      <c r="E23" s="1">
        <f>'Plan studiów ISI'!H92</f>
        <v>1230</v>
      </c>
      <c r="F23" s="1">
        <f>'Plan studiów ISI'!I92</f>
        <v>555</v>
      </c>
      <c r="G23" s="1">
        <f>'Plan studiów ISI'!J92</f>
        <v>675</v>
      </c>
      <c r="H23" s="1">
        <f>'Plan studiów ISI'!K92</f>
        <v>70</v>
      </c>
      <c r="I23" s="1">
        <f>'Plan studiów ISI'!L92</f>
        <v>0</v>
      </c>
      <c r="J23" s="1">
        <f>'Plan studiów ISI'!M92</f>
        <v>0</v>
      </c>
    </row>
    <row r="24" spans="1:10" x14ac:dyDescent="0.3">
      <c r="A24" s="105" t="s">
        <v>43</v>
      </c>
      <c r="B24" s="106"/>
      <c r="C24" s="106"/>
      <c r="D24" s="106"/>
      <c r="E24" s="106"/>
      <c r="F24" s="106"/>
      <c r="G24" s="106"/>
      <c r="H24" s="106"/>
      <c r="I24" s="106"/>
      <c r="J24" s="106"/>
    </row>
    <row r="25" spans="1:10" s="54" customFormat="1" x14ac:dyDescent="0.3">
      <c r="A25" s="109" t="s">
        <v>36</v>
      </c>
      <c r="B25" s="110"/>
      <c r="C25" s="3">
        <f>'Plan studiów ISI'!D95</f>
        <v>6</v>
      </c>
      <c r="D25" s="3">
        <f>'Plan studiów ISI'!E95</f>
        <v>6</v>
      </c>
      <c r="E25" s="3">
        <f>'Plan studiów ISI'!H95</f>
        <v>0</v>
      </c>
      <c r="F25" s="3">
        <f>'Plan studiów ISI'!I95</f>
        <v>0</v>
      </c>
      <c r="G25" s="3">
        <f>'Plan studiów ISI'!J95</f>
        <v>0</v>
      </c>
      <c r="H25" s="3">
        <f>'Plan studiów ISI'!K95</f>
        <v>0</v>
      </c>
      <c r="I25" s="3">
        <f>'Plan studiów ISI'!L95</f>
        <v>160</v>
      </c>
      <c r="J25" s="3">
        <f>'Plan studiów ISI'!M95</f>
        <v>0</v>
      </c>
    </row>
    <row r="26" spans="1:10" x14ac:dyDescent="0.3">
      <c r="A26" s="107" t="s">
        <v>38</v>
      </c>
      <c r="B26" s="108"/>
      <c r="C26" s="1" t="str">
        <f>'Plan studiów ISI'!D96</f>
        <v>x</v>
      </c>
      <c r="D26" s="1">
        <f>'Plan studiów ISI'!E96</f>
        <v>6</v>
      </c>
      <c r="E26" s="1">
        <f>'Plan studiów ISI'!H96</f>
        <v>0</v>
      </c>
      <c r="F26" s="1">
        <f>'Plan studiów ISI'!I96</f>
        <v>0</v>
      </c>
      <c r="G26" s="1">
        <f>'Plan studiów ISI'!J96</f>
        <v>0</v>
      </c>
      <c r="H26" s="1">
        <f>'Plan studiów ISI'!K96</f>
        <v>0</v>
      </c>
      <c r="I26" s="1">
        <f>'Plan studiów ISI'!L96</f>
        <v>160</v>
      </c>
      <c r="J26" s="1">
        <f>'Plan studiów ISI'!M96</f>
        <v>0</v>
      </c>
    </row>
    <row r="27" spans="1:10" x14ac:dyDescent="0.3">
      <c r="A27" s="107" t="s">
        <v>39</v>
      </c>
      <c r="B27" s="108"/>
      <c r="C27" s="1">
        <f>'Plan studiów ISI'!D97</f>
        <v>6</v>
      </c>
      <c r="D27" s="1">
        <f>'Plan studiów ISI'!E97</f>
        <v>6</v>
      </c>
      <c r="E27" s="1">
        <f>'Plan studiów ISI'!H97</f>
        <v>0</v>
      </c>
      <c r="F27" s="1">
        <f>'Plan studiów ISI'!I97</f>
        <v>0</v>
      </c>
      <c r="G27" s="1">
        <f>'Plan studiów ISI'!J97</f>
        <v>0</v>
      </c>
      <c r="H27" s="1">
        <f>'Plan studiów ISI'!K97</f>
        <v>0</v>
      </c>
      <c r="I27" s="1">
        <f>'Plan studiów ISI'!L97</f>
        <v>160</v>
      </c>
      <c r="J27" s="1">
        <f>'Plan studiów ISI'!M97</f>
        <v>0</v>
      </c>
    </row>
    <row r="28" spans="1:10" x14ac:dyDescent="0.3">
      <c r="A28" s="105" t="s">
        <v>44</v>
      </c>
      <c r="B28" s="106"/>
      <c r="C28" s="106"/>
      <c r="D28" s="106"/>
      <c r="E28" s="106"/>
      <c r="F28" s="106"/>
      <c r="G28" s="106"/>
      <c r="H28" s="106"/>
      <c r="I28" s="106"/>
      <c r="J28" s="106"/>
    </row>
    <row r="29" spans="1:10" s="54" customFormat="1" x14ac:dyDescent="0.3">
      <c r="A29" s="109" t="s">
        <v>36</v>
      </c>
      <c r="B29" s="110"/>
      <c r="C29" s="3">
        <f>'Plan studiów ISI'!D104</f>
        <v>2</v>
      </c>
      <c r="D29" s="3">
        <f>'Plan studiów ISI'!E104</f>
        <v>0</v>
      </c>
      <c r="E29" s="3">
        <f>'Plan studiów ISI'!H104</f>
        <v>16</v>
      </c>
      <c r="F29" s="3">
        <f>'Plan studiów ISI'!I104</f>
        <v>16</v>
      </c>
      <c r="G29" s="3">
        <f>'Plan studiów ISI'!J104</f>
        <v>0</v>
      </c>
      <c r="H29" s="3">
        <f>'Plan studiów ISI'!K104</f>
        <v>0</v>
      </c>
      <c r="I29" s="3">
        <f>'Plan studiów ISI'!L104</f>
        <v>0</v>
      </c>
      <c r="J29" s="3">
        <f>'Plan studiów ISI'!M104</f>
        <v>0</v>
      </c>
    </row>
    <row r="30" spans="1:10" x14ac:dyDescent="0.3">
      <c r="A30" s="107" t="s">
        <v>38</v>
      </c>
      <c r="B30" s="108"/>
      <c r="C30" s="1" t="str">
        <f>'Plan studiów ISI'!D105</f>
        <v>x</v>
      </c>
      <c r="D30" s="1">
        <f>'Plan studiów ISI'!E105</f>
        <v>0</v>
      </c>
      <c r="E30" s="1">
        <f>'Plan studiów ISI'!H105</f>
        <v>0</v>
      </c>
      <c r="F30" s="1">
        <f>'Plan studiów ISI'!I105</f>
        <v>0</v>
      </c>
      <c r="G30" s="1">
        <f>'Plan studiów ISI'!J105</f>
        <v>0</v>
      </c>
      <c r="H30" s="1">
        <f>'Plan studiów ISI'!K105</f>
        <v>0</v>
      </c>
      <c r="I30" s="1">
        <f>'Plan studiów ISI'!L105</f>
        <v>0</v>
      </c>
      <c r="J30" s="1">
        <f>'Plan studiów ISI'!M105</f>
        <v>0</v>
      </c>
    </row>
    <row r="31" spans="1:10" x14ac:dyDescent="0.3">
      <c r="A31" s="107" t="s">
        <v>39</v>
      </c>
      <c r="B31" s="108"/>
      <c r="C31" s="1">
        <f>'Plan studiów ISI'!D106</f>
        <v>0</v>
      </c>
      <c r="D31" s="1">
        <f>'Plan studiów ISI'!E106</f>
        <v>0</v>
      </c>
      <c r="E31" s="1">
        <f>'Plan studiów ISI'!H106</f>
        <v>0</v>
      </c>
      <c r="F31" s="1">
        <f>'Plan studiów ISI'!I106</f>
        <v>0</v>
      </c>
      <c r="G31" s="1">
        <f>'Plan studiów ISI'!J106</f>
        <v>0</v>
      </c>
      <c r="H31" s="1">
        <f>'Plan studiów ISI'!K106</f>
        <v>0</v>
      </c>
      <c r="I31" s="1">
        <f>'Plan studiów ISI'!L106</f>
        <v>0</v>
      </c>
      <c r="J31" s="1">
        <f>'Plan studiów ISI'!M106</f>
        <v>0</v>
      </c>
    </row>
    <row r="32" spans="1:10" x14ac:dyDescent="0.3">
      <c r="J32" s="123"/>
    </row>
    <row r="35" spans="1:4" x14ac:dyDescent="0.3">
      <c r="A35" s="120" t="s">
        <v>24</v>
      </c>
      <c r="B35" s="121" t="s">
        <v>47</v>
      </c>
      <c r="C35" s="120" t="s">
        <v>48</v>
      </c>
      <c r="D35" s="120"/>
    </row>
    <row r="36" spans="1:4" x14ac:dyDescent="0.3">
      <c r="A36" s="120"/>
      <c r="B36" s="121"/>
      <c r="C36" s="3" t="s">
        <v>49</v>
      </c>
      <c r="D36" s="3" t="s">
        <v>50</v>
      </c>
    </row>
    <row r="37" spans="1:4" x14ac:dyDescent="0.3">
      <c r="A37" s="119" t="s">
        <v>51</v>
      </c>
      <c r="B37" s="119"/>
      <c r="C37" s="3">
        <v>210</v>
      </c>
      <c r="D37" s="3">
        <v>100</v>
      </c>
    </row>
    <row r="38" spans="1:4" ht="28.8" x14ac:dyDescent="0.3">
      <c r="A38" s="1">
        <v>1</v>
      </c>
      <c r="B38" s="36" t="s">
        <v>52</v>
      </c>
      <c r="C38" s="6">
        <v>106.73</v>
      </c>
      <c r="D38" s="6">
        <f>C38/C$37*100</f>
        <v>50.82380952380953</v>
      </c>
    </row>
    <row r="39" spans="1:4" x14ac:dyDescent="0.3">
      <c r="A39" s="1">
        <v>2</v>
      </c>
      <c r="B39" s="57" t="s">
        <v>53</v>
      </c>
      <c r="C39" s="6">
        <f>C13</f>
        <v>10</v>
      </c>
      <c r="D39" s="6">
        <f t="shared" ref="D39:D46" si="2">C39/C$37*100</f>
        <v>4.7619047619047619</v>
      </c>
    </row>
    <row r="40" spans="1:4" ht="28.8" x14ac:dyDescent="0.3">
      <c r="A40" s="1">
        <v>3</v>
      </c>
      <c r="B40" s="36" t="s">
        <v>54</v>
      </c>
      <c r="C40" s="6">
        <f>D6</f>
        <v>105.38</v>
      </c>
      <c r="D40" s="6">
        <f t="shared" si="2"/>
        <v>50.180952380952384</v>
      </c>
    </row>
    <row r="41" spans="1:4" x14ac:dyDescent="0.3">
      <c r="A41" s="1">
        <v>4</v>
      </c>
      <c r="B41" s="57" t="s">
        <v>55</v>
      </c>
      <c r="C41" s="6">
        <f>'Plan studiów ISI'!D29+'Plan studiów ISI'!D104</f>
        <v>14</v>
      </c>
      <c r="D41" s="6">
        <f t="shared" si="2"/>
        <v>6.666666666666667</v>
      </c>
    </row>
    <row r="42" spans="1:4" x14ac:dyDescent="0.3">
      <c r="A42" s="1">
        <v>5</v>
      </c>
      <c r="B42" s="57" t="s">
        <v>56</v>
      </c>
      <c r="C42" s="6">
        <f>C11+C15+C19+C23+C27+C31</f>
        <v>136.5</v>
      </c>
      <c r="D42" s="6">
        <f t="shared" si="2"/>
        <v>65</v>
      </c>
    </row>
    <row r="43" spans="1:4" x14ac:dyDescent="0.3">
      <c r="A43" s="1">
        <v>6</v>
      </c>
      <c r="B43" s="57" t="s">
        <v>57</v>
      </c>
      <c r="C43" s="6">
        <f>C25</f>
        <v>6</v>
      </c>
      <c r="D43" s="6">
        <f t="shared" si="2"/>
        <v>2.8571428571428572</v>
      </c>
    </row>
    <row r="44" spans="1:4" x14ac:dyDescent="0.3">
      <c r="A44" s="1">
        <v>7</v>
      </c>
      <c r="B44" s="57" t="s">
        <v>58</v>
      </c>
      <c r="C44" s="7" t="s">
        <v>62</v>
      </c>
      <c r="D44" s="7" t="s">
        <v>62</v>
      </c>
    </row>
    <row r="45" spans="1:4" x14ac:dyDescent="0.3">
      <c r="A45" s="1">
        <v>8</v>
      </c>
      <c r="B45" s="57" t="s">
        <v>59</v>
      </c>
      <c r="C45" s="6">
        <f>'Plan studiów ISI'!D22+'Plan studiów ISI'!D24+'Plan studiów ISI'!D26+'Plan studiów ISI'!D28</f>
        <v>8</v>
      </c>
      <c r="D45" s="6">
        <f t="shared" si="2"/>
        <v>3.8095238095238098</v>
      </c>
    </row>
    <row r="46" spans="1:4" ht="28.8" x14ac:dyDescent="0.3">
      <c r="A46" s="1">
        <v>9</v>
      </c>
      <c r="B46" s="36" t="s">
        <v>60</v>
      </c>
      <c r="C46" s="6">
        <f>'Plan studiów ISI'!D21+'Plan studiów ISI'!D23+'Plan studiów ISI'!D51</f>
        <v>5</v>
      </c>
      <c r="D46" s="6">
        <f t="shared" si="2"/>
        <v>2.3809523809523809</v>
      </c>
    </row>
    <row r="47" spans="1:4" ht="28.8" x14ac:dyDescent="0.3">
      <c r="A47" s="1">
        <v>10</v>
      </c>
      <c r="B47" s="36" t="s">
        <v>61</v>
      </c>
      <c r="C47" s="7" t="s">
        <v>62</v>
      </c>
      <c r="D47" s="7" t="s">
        <v>62</v>
      </c>
    </row>
    <row r="48" spans="1:4" ht="43.2" x14ac:dyDescent="0.3">
      <c r="A48" s="1">
        <v>11</v>
      </c>
      <c r="B48" s="36" t="s">
        <v>63</v>
      </c>
      <c r="C48" s="6">
        <v>168.5</v>
      </c>
      <c r="D48" s="6">
        <f t="shared" ref="D48:D49" si="3">C48/C$37*100</f>
        <v>80.238095238095241</v>
      </c>
    </row>
    <row r="49" spans="1:4" x14ac:dyDescent="0.3">
      <c r="A49" s="1">
        <v>12</v>
      </c>
      <c r="B49" s="36" t="s">
        <v>146</v>
      </c>
      <c r="C49" s="6">
        <f>'Plan studiów ISI'!D49+'Plan studiów ISI'!D83</f>
        <v>8.5</v>
      </c>
      <c r="D49" s="6">
        <f t="shared" si="3"/>
        <v>4.0476190476190474</v>
      </c>
    </row>
    <row r="51" spans="1:4" ht="28.8" x14ac:dyDescent="0.3">
      <c r="A51" s="3" t="s">
        <v>24</v>
      </c>
      <c r="B51" s="8" t="s">
        <v>64</v>
      </c>
      <c r="C51" s="3" t="s">
        <v>50</v>
      </c>
    </row>
    <row r="52" spans="1:4" x14ac:dyDescent="0.3">
      <c r="A52" s="1">
        <v>1</v>
      </c>
      <c r="B52" s="36" t="s">
        <v>147</v>
      </c>
      <c r="C52" s="1">
        <v>60</v>
      </c>
    </row>
    <row r="53" spans="1:4" x14ac:dyDescent="0.3">
      <c r="A53" s="1">
        <v>2</v>
      </c>
      <c r="B53" s="36" t="s">
        <v>218</v>
      </c>
      <c r="C53" s="1">
        <v>40</v>
      </c>
    </row>
    <row r="54" spans="1:4" x14ac:dyDescent="0.3">
      <c r="A54" s="105" t="s">
        <v>65</v>
      </c>
      <c r="B54" s="111"/>
      <c r="C54" s="3">
        <f>C52+C53</f>
        <v>100</v>
      </c>
    </row>
  </sheetData>
  <mergeCells count="39">
    <mergeCell ref="A20:J20"/>
    <mergeCell ref="A17:B17"/>
    <mergeCell ref="A18:B18"/>
    <mergeCell ref="A19:B19"/>
    <mergeCell ref="C35:D35"/>
    <mergeCell ref="A37:B37"/>
    <mergeCell ref="A54:B54"/>
    <mergeCell ref="A21:B21"/>
    <mergeCell ref="A22:B22"/>
    <mergeCell ref="A24:J24"/>
    <mergeCell ref="A28:J28"/>
    <mergeCell ref="A30:B30"/>
    <mergeCell ref="A31:B31"/>
    <mergeCell ref="A25:B25"/>
    <mergeCell ref="A26:B26"/>
    <mergeCell ref="A27:B27"/>
    <mergeCell ref="A29:B29"/>
    <mergeCell ref="A23:B23"/>
    <mergeCell ref="A35:A36"/>
    <mergeCell ref="B35:B36"/>
    <mergeCell ref="A1:I1"/>
    <mergeCell ref="A4:A5"/>
    <mergeCell ref="B4:B5"/>
    <mergeCell ref="C4:C5"/>
    <mergeCell ref="D4:D5"/>
    <mergeCell ref="I4:I5"/>
    <mergeCell ref="E4:H4"/>
    <mergeCell ref="J4:J5"/>
    <mergeCell ref="A7:J7"/>
    <mergeCell ref="A8:J8"/>
    <mergeCell ref="A12:J12"/>
    <mergeCell ref="A16:J16"/>
    <mergeCell ref="A11:B11"/>
    <mergeCell ref="A13:B13"/>
    <mergeCell ref="A14:B14"/>
    <mergeCell ref="A15:B15"/>
    <mergeCell ref="A6:B6"/>
    <mergeCell ref="A9:B9"/>
    <mergeCell ref="A10:B10"/>
  </mergeCells>
  <pageMargins left="0.70866141732283472" right="0.70866141732283472" top="0.74803149606299213" bottom="0.55118110236220474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5EBD-5DC2-4815-BA4D-B3E1D3733EE2}">
  <dimension ref="A1:N243"/>
  <sheetViews>
    <sheetView zoomScaleNormal="100" workbookViewId="0">
      <selection activeCell="K11" sqref="K11"/>
    </sheetView>
  </sheetViews>
  <sheetFormatPr defaultRowHeight="14.4" x14ac:dyDescent="0.3"/>
  <cols>
    <col min="1" max="1" width="5.77734375" style="22" customWidth="1"/>
    <col min="2" max="2" width="40.77734375" style="22" customWidth="1"/>
    <col min="3" max="13" width="7.77734375" style="22" customWidth="1"/>
    <col min="14" max="16384" width="8.88671875" style="22"/>
  </cols>
  <sheetData>
    <row r="1" spans="1:13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21"/>
    </row>
    <row r="2" spans="1:13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21"/>
    </row>
    <row r="3" spans="1:13" x14ac:dyDescent="0.3">
      <c r="E3" s="23"/>
      <c r="J3" s="23"/>
      <c r="K3" s="23"/>
    </row>
    <row r="4" spans="1:13" x14ac:dyDescent="0.3">
      <c r="E4" s="23"/>
      <c r="J4" s="23"/>
      <c r="K4" s="23"/>
    </row>
    <row r="5" spans="1:13" x14ac:dyDescent="0.3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24"/>
    </row>
    <row r="6" spans="1:13" x14ac:dyDescent="0.3">
      <c r="A6" s="65" t="s">
        <v>189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24"/>
    </row>
    <row r="7" spans="1:13" x14ac:dyDescent="0.3">
      <c r="A7" s="65" t="s">
        <v>192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24"/>
    </row>
    <row r="8" spans="1:13" x14ac:dyDescent="0.3">
      <c r="E8" s="23"/>
      <c r="J8" s="23"/>
      <c r="K8" s="23"/>
    </row>
    <row r="9" spans="1:13" x14ac:dyDescent="0.3">
      <c r="A9" s="26" t="s">
        <v>183</v>
      </c>
      <c r="E9" s="23"/>
      <c r="J9" s="23"/>
      <c r="K9" s="23"/>
    </row>
    <row r="10" spans="1:13" x14ac:dyDescent="0.3">
      <c r="A10" s="26" t="s">
        <v>184</v>
      </c>
      <c r="E10" s="23"/>
      <c r="J10" s="23"/>
      <c r="K10" s="23"/>
    </row>
    <row r="11" spans="1:13" x14ac:dyDescent="0.3">
      <c r="A11" s="26" t="s">
        <v>185</v>
      </c>
      <c r="E11" s="23"/>
      <c r="J11" s="23"/>
      <c r="K11" s="23"/>
    </row>
    <row r="12" spans="1:13" x14ac:dyDescent="0.3">
      <c r="A12" s="26" t="s">
        <v>186</v>
      </c>
      <c r="E12" s="23"/>
      <c r="J12" s="23"/>
      <c r="K12" s="23"/>
    </row>
    <row r="13" spans="1:13" x14ac:dyDescent="0.3">
      <c r="A13" s="26" t="s">
        <v>187</v>
      </c>
      <c r="E13" s="23"/>
      <c r="J13" s="23"/>
      <c r="K13" s="23"/>
    </row>
    <row r="14" spans="1:13" x14ac:dyDescent="0.3">
      <c r="A14" s="26" t="s">
        <v>188</v>
      </c>
      <c r="E14" s="23"/>
      <c r="J14" s="23"/>
      <c r="K14" s="23"/>
    </row>
    <row r="15" spans="1:13" x14ac:dyDescent="0.3">
      <c r="C15" s="22" t="s">
        <v>182</v>
      </c>
    </row>
    <row r="16" spans="1:13" x14ac:dyDescent="0.3">
      <c r="A16" s="26" t="s">
        <v>1</v>
      </c>
    </row>
    <row r="17" spans="1:13" ht="72" customHeight="1" x14ac:dyDescent="0.3">
      <c r="A17" s="66" t="s">
        <v>24</v>
      </c>
      <c r="B17" s="66" t="s">
        <v>25</v>
      </c>
      <c r="C17" s="63" t="s">
        <v>26</v>
      </c>
      <c r="D17" s="63" t="s">
        <v>27</v>
      </c>
      <c r="E17" s="62" t="s">
        <v>28</v>
      </c>
      <c r="F17" s="63" t="s">
        <v>29</v>
      </c>
      <c r="G17" s="62" t="s">
        <v>30</v>
      </c>
      <c r="H17" s="67" t="s">
        <v>31</v>
      </c>
      <c r="I17" s="67"/>
      <c r="J17" s="67"/>
      <c r="K17" s="67"/>
      <c r="L17" s="63" t="s">
        <v>91</v>
      </c>
      <c r="M17" s="63" t="s">
        <v>134</v>
      </c>
    </row>
    <row r="18" spans="1:13" ht="72" customHeight="1" x14ac:dyDescent="0.3">
      <c r="A18" s="66"/>
      <c r="B18" s="66"/>
      <c r="C18" s="63"/>
      <c r="D18" s="63"/>
      <c r="E18" s="62"/>
      <c r="F18" s="63"/>
      <c r="G18" s="62"/>
      <c r="H18" s="53" t="s">
        <v>2</v>
      </c>
      <c r="I18" s="27" t="s">
        <v>3</v>
      </c>
      <c r="J18" s="27" t="s">
        <v>4</v>
      </c>
      <c r="K18" s="27" t="s">
        <v>66</v>
      </c>
      <c r="L18" s="63"/>
      <c r="M18" s="63"/>
    </row>
    <row r="19" spans="1:13" x14ac:dyDescent="0.3">
      <c r="A19" s="76" t="s">
        <v>32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3">
      <c r="A20" s="76" t="s">
        <v>33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3" ht="28.8" x14ac:dyDescent="0.3">
      <c r="A21" s="19">
        <v>1</v>
      </c>
      <c r="B21" s="37" t="s">
        <v>67</v>
      </c>
      <c r="C21" s="11">
        <v>1</v>
      </c>
      <c r="D21" s="11">
        <v>2</v>
      </c>
      <c r="E21" s="19">
        <v>0</v>
      </c>
      <c r="F21" s="11" t="s">
        <v>69</v>
      </c>
      <c r="G21" s="19" t="s">
        <v>34</v>
      </c>
      <c r="H21" s="19">
        <f t="shared" ref="H21" si="0">I21+J21</f>
        <v>30</v>
      </c>
      <c r="I21" s="11">
        <v>30</v>
      </c>
      <c r="J21" s="11">
        <v>0</v>
      </c>
      <c r="K21" s="11">
        <v>1</v>
      </c>
      <c r="L21" s="19">
        <v>0</v>
      </c>
      <c r="M21" s="19">
        <v>0</v>
      </c>
    </row>
    <row r="22" spans="1:13" x14ac:dyDescent="0.3">
      <c r="A22" s="58" t="s">
        <v>36</v>
      </c>
      <c r="B22" s="58"/>
      <c r="C22" s="58"/>
      <c r="D22" s="28">
        <f>SUM(D21:D21)</f>
        <v>2</v>
      </c>
      <c r="E22" s="28">
        <f>SUM(E21:E21)</f>
        <v>0</v>
      </c>
      <c r="F22" s="28" t="s">
        <v>37</v>
      </c>
      <c r="G22" s="28" t="s">
        <v>37</v>
      </c>
      <c r="H22" s="28">
        <f>SUM(I22:J22)</f>
        <v>30</v>
      </c>
      <c r="I22" s="28">
        <f>SUM(I21:I21)</f>
        <v>30</v>
      </c>
      <c r="J22" s="28">
        <f>SUM(J21:J21)</f>
        <v>0</v>
      </c>
      <c r="K22" s="28">
        <f>SUM(K21:K21)</f>
        <v>1</v>
      </c>
      <c r="L22" s="28">
        <f>SUM(L21:L21)</f>
        <v>0</v>
      </c>
      <c r="M22" s="28">
        <f>SUM(M21:M21)</f>
        <v>0</v>
      </c>
    </row>
    <row r="23" spans="1:13" x14ac:dyDescent="0.3">
      <c r="A23" s="59" t="s">
        <v>38</v>
      </c>
      <c r="B23" s="59"/>
      <c r="C23" s="59"/>
      <c r="D23" s="19" t="s">
        <v>37</v>
      </c>
      <c r="E23" s="19">
        <f>E22</f>
        <v>0</v>
      </c>
      <c r="F23" s="19" t="s">
        <v>37</v>
      </c>
      <c r="G23" s="19" t="s">
        <v>37</v>
      </c>
      <c r="H23" s="29">
        <f t="shared" ref="H23:H24" si="1">SUM(I23:J23)</f>
        <v>0</v>
      </c>
      <c r="I23" s="19">
        <v>0</v>
      </c>
      <c r="J23" s="29">
        <f>SUMPRODUCT(ROUND(IF(IF(J21&gt;0,E21/(J21/H21*D21),0)*J21&gt;J21,J21,IF(J21&gt;0,E21/(J21/H21*D21),0)*J21),0))</f>
        <v>0</v>
      </c>
      <c r="K23" s="29">
        <f>SUMPRODUCT(ROUND(IF(K21&gt;0,E21/D21,0)*K21,0))</f>
        <v>0</v>
      </c>
      <c r="L23" s="19">
        <f>SUMIF($E21:$E21,"&gt;0",L21:L21)</f>
        <v>0</v>
      </c>
      <c r="M23" s="19">
        <f>SUMIF($E21:$E21,"&gt;0",M21:M21)</f>
        <v>0</v>
      </c>
    </row>
    <row r="24" spans="1:13" x14ac:dyDescent="0.3">
      <c r="A24" s="59" t="s">
        <v>39</v>
      </c>
      <c r="B24" s="59"/>
      <c r="C24" s="59"/>
      <c r="D24" s="19">
        <f>SUMIF(G21:G21,"f",D21:D21)</f>
        <v>2</v>
      </c>
      <c r="E24" s="19">
        <f>SUMIF(G21:G21,"f",E21:E21)</f>
        <v>0</v>
      </c>
      <c r="F24" s="19" t="s">
        <v>37</v>
      </c>
      <c r="G24" s="19" t="s">
        <v>37</v>
      </c>
      <c r="H24" s="19">
        <f t="shared" si="1"/>
        <v>30</v>
      </c>
      <c r="I24" s="19">
        <f>SUMIF($G21:$G21,"f",I21:I21)</f>
        <v>30</v>
      </c>
      <c r="J24" s="19">
        <f>SUMIF($G21:$G21,"f",J21:J21)</f>
        <v>0</v>
      </c>
      <c r="K24" s="19">
        <f>SUMIF($G21:$G21,"f",K21:K21)</f>
        <v>1</v>
      </c>
      <c r="L24" s="19">
        <f>SUMIF($G21:$G21,"f",L21:L21)</f>
        <v>0</v>
      </c>
      <c r="M24" s="19">
        <f>SUMIF($G21:$G21,"f",M21:M21)</f>
        <v>0</v>
      </c>
    </row>
    <row r="25" spans="1:13" x14ac:dyDescent="0.3">
      <c r="A25" s="70" t="s">
        <v>40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26"/>
    </row>
    <row r="26" spans="1:13" x14ac:dyDescent="0.3">
      <c r="A26" s="19">
        <v>1</v>
      </c>
      <c r="B26" s="37" t="s">
        <v>92</v>
      </c>
      <c r="C26" s="19">
        <v>1</v>
      </c>
      <c r="D26" s="19">
        <v>2</v>
      </c>
      <c r="E26" s="19">
        <v>0</v>
      </c>
      <c r="F26" s="11" t="s">
        <v>69</v>
      </c>
      <c r="G26" s="19" t="s">
        <v>35</v>
      </c>
      <c r="H26" s="19">
        <f>I26+J26</f>
        <v>30</v>
      </c>
      <c r="I26" s="19">
        <v>0</v>
      </c>
      <c r="J26" s="19">
        <v>30</v>
      </c>
      <c r="K26" s="19">
        <v>2</v>
      </c>
      <c r="L26" s="19">
        <v>0</v>
      </c>
      <c r="M26" s="19">
        <v>0</v>
      </c>
    </row>
    <row r="27" spans="1:13" x14ac:dyDescent="0.3">
      <c r="A27" s="58" t="s">
        <v>36</v>
      </c>
      <c r="B27" s="58"/>
      <c r="C27" s="58"/>
      <c r="D27" s="28">
        <f>SUM(D26:D26)</f>
        <v>2</v>
      </c>
      <c r="E27" s="28">
        <f>SUM(E26:E26)</f>
        <v>0</v>
      </c>
      <c r="F27" s="28" t="s">
        <v>37</v>
      </c>
      <c r="G27" s="28" t="s">
        <v>37</v>
      </c>
      <c r="H27" s="28">
        <f>SUM(I27:J27)</f>
        <v>30</v>
      </c>
      <c r="I27" s="28">
        <f>SUM(I26:I26)</f>
        <v>0</v>
      </c>
      <c r="J27" s="28">
        <f>SUM(J26:J26)</f>
        <v>30</v>
      </c>
      <c r="K27" s="28">
        <f>SUM(K26:K26)</f>
        <v>2</v>
      </c>
      <c r="L27" s="28">
        <f>SUM(L26:L26)</f>
        <v>0</v>
      </c>
      <c r="M27" s="28">
        <f>SUM(M26:M26)</f>
        <v>0</v>
      </c>
    </row>
    <row r="28" spans="1:13" x14ac:dyDescent="0.3">
      <c r="A28" s="59" t="s">
        <v>38</v>
      </c>
      <c r="B28" s="59"/>
      <c r="C28" s="59"/>
      <c r="D28" s="19" t="s">
        <v>37</v>
      </c>
      <c r="E28" s="19">
        <f>E27</f>
        <v>0</v>
      </c>
      <c r="F28" s="19" t="s">
        <v>37</v>
      </c>
      <c r="G28" s="19" t="s">
        <v>37</v>
      </c>
      <c r="H28" s="29">
        <f t="shared" ref="H28:H29" si="2">SUM(I28:J28)</f>
        <v>0</v>
      </c>
      <c r="I28" s="19">
        <v>0</v>
      </c>
      <c r="J28" s="29">
        <f>SUMPRODUCT(ROUND(IF(IF(J26&gt;0,E26/(J26/H26*D26),0)*J26&gt;J26,J26,IF(J26&gt;0,E26/(J26/H26*D26),0)*J26),0))</f>
        <v>0</v>
      </c>
      <c r="K28" s="29">
        <f>SUMPRODUCT(ROUND(IF(K26&gt;0,E26/D26,0)*K26,0))</f>
        <v>0</v>
      </c>
      <c r="L28" s="19">
        <f>SUMIF($E26:$E26,"&gt;0",L26:L26)</f>
        <v>0</v>
      </c>
      <c r="M28" s="19">
        <f>SUMIF($E26:$E26,"&gt;0",M26:M26)</f>
        <v>0</v>
      </c>
    </row>
    <row r="29" spans="1:13" x14ac:dyDescent="0.3">
      <c r="A29" s="59" t="s">
        <v>39</v>
      </c>
      <c r="B29" s="59"/>
      <c r="C29" s="59"/>
      <c r="D29" s="19">
        <f>SUMIF(G26:G26,"f",D26:D26)</f>
        <v>0</v>
      </c>
      <c r="E29" s="19">
        <f>SUMIF(G26:G26,"f",E26:E26)</f>
        <v>0</v>
      </c>
      <c r="F29" s="19" t="s">
        <v>37</v>
      </c>
      <c r="G29" s="19" t="s">
        <v>37</v>
      </c>
      <c r="H29" s="19">
        <f t="shared" si="2"/>
        <v>0</v>
      </c>
      <c r="I29" s="19">
        <f>SUMIF($G26:$G26,"f",I26:I26)</f>
        <v>0</v>
      </c>
      <c r="J29" s="19">
        <f>SUMIF($G26:$G26,"f",J26:J26)</f>
        <v>0</v>
      </c>
      <c r="K29" s="19">
        <f>SUMIF($G26:$G26,"f",K26:K26)</f>
        <v>0</v>
      </c>
      <c r="L29" s="19">
        <f>SUMIF($G26:$G26,"f",L26:L26)</f>
        <v>0</v>
      </c>
      <c r="M29" s="19">
        <f>SUMIF($G26:$G26,"f",M26:M26)</f>
        <v>0</v>
      </c>
    </row>
    <row r="30" spans="1:13" x14ac:dyDescent="0.3">
      <c r="A30" s="70" t="s">
        <v>41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26"/>
    </row>
    <row r="31" spans="1:13" x14ac:dyDescent="0.3">
      <c r="A31" s="19">
        <v>1</v>
      </c>
      <c r="B31" s="46" t="s">
        <v>16</v>
      </c>
      <c r="C31" s="19">
        <v>1</v>
      </c>
      <c r="D31" s="19">
        <v>5.5</v>
      </c>
      <c r="E31" s="19">
        <v>3.3</v>
      </c>
      <c r="F31" s="19" t="s">
        <v>70</v>
      </c>
      <c r="G31" s="11" t="s">
        <v>35</v>
      </c>
      <c r="H31" s="11">
        <f>I31+J31</f>
        <v>75</v>
      </c>
      <c r="I31" s="11">
        <v>30</v>
      </c>
      <c r="J31" s="11">
        <v>45</v>
      </c>
      <c r="K31" s="11">
        <v>4</v>
      </c>
      <c r="L31" s="19">
        <v>0</v>
      </c>
      <c r="M31" s="19">
        <v>0</v>
      </c>
    </row>
    <row r="32" spans="1:13" x14ac:dyDescent="0.3">
      <c r="A32" s="19">
        <v>2</v>
      </c>
      <c r="B32" s="46" t="s">
        <v>93</v>
      </c>
      <c r="C32" s="19">
        <v>1</v>
      </c>
      <c r="D32" s="19">
        <v>5</v>
      </c>
      <c r="E32" s="19">
        <v>2.5</v>
      </c>
      <c r="F32" s="19" t="s">
        <v>70</v>
      </c>
      <c r="G32" s="11" t="s">
        <v>35</v>
      </c>
      <c r="H32" s="11">
        <f>I32+J32</f>
        <v>60</v>
      </c>
      <c r="I32" s="11">
        <v>30</v>
      </c>
      <c r="J32" s="11">
        <v>30</v>
      </c>
      <c r="K32" s="11">
        <v>4</v>
      </c>
      <c r="L32" s="19">
        <v>0</v>
      </c>
      <c r="M32" s="19">
        <v>0</v>
      </c>
    </row>
    <row r="33" spans="1:13" x14ac:dyDescent="0.3">
      <c r="A33" s="58" t="s">
        <v>36</v>
      </c>
      <c r="B33" s="58"/>
      <c r="C33" s="58"/>
      <c r="D33" s="28">
        <f>SUM(D31:D32)</f>
        <v>10.5</v>
      </c>
      <c r="E33" s="28">
        <f>SUM(E31:E32)</f>
        <v>5.8</v>
      </c>
      <c r="F33" s="28" t="s">
        <v>37</v>
      </c>
      <c r="G33" s="28" t="s">
        <v>37</v>
      </c>
      <c r="H33" s="28">
        <f>SUM(I33:J33)</f>
        <v>135</v>
      </c>
      <c r="I33" s="28">
        <f>SUM(I31:I32)</f>
        <v>60</v>
      </c>
      <c r="J33" s="28">
        <f>SUM(J31:J32)</f>
        <v>75</v>
      </c>
      <c r="K33" s="28">
        <f>SUM(K31:K32)</f>
        <v>8</v>
      </c>
      <c r="L33" s="28">
        <f>SUM(L31:L32)</f>
        <v>0</v>
      </c>
      <c r="M33" s="28">
        <f>SUM(M31:M32)</f>
        <v>0</v>
      </c>
    </row>
    <row r="34" spans="1:13" x14ac:dyDescent="0.3">
      <c r="A34" s="59" t="s">
        <v>38</v>
      </c>
      <c r="B34" s="59"/>
      <c r="C34" s="59"/>
      <c r="D34" s="19" t="s">
        <v>37</v>
      </c>
      <c r="E34" s="19">
        <f>E33</f>
        <v>5.8</v>
      </c>
      <c r="F34" s="19" t="s">
        <v>37</v>
      </c>
      <c r="G34" s="19" t="s">
        <v>37</v>
      </c>
      <c r="H34" s="29">
        <f t="shared" ref="H34:H35" si="3">SUM(I34:J34)</f>
        <v>75</v>
      </c>
      <c r="I34" s="19">
        <v>0</v>
      </c>
      <c r="J34" s="29" cm="1">
        <f t="array" ref="J34">SUMPRODUCT(ROUND(IF(IF(J31:J32&gt;0,E31:E32/(J31:J32/H31:H32*D31:D32),0)*J31:J32&gt;J31:J32,J31:J32,IF(J31:J32&gt;0,E31:E32/(J31:J32/H31:H32*D31:D32),0)*J31:J32),0))</f>
        <v>75</v>
      </c>
      <c r="K34" s="29" cm="1">
        <f t="array" ref="K34">SUMPRODUCT(ROUND(IF(K31:K32&gt;0,E31:E32/D31:D32,0)*K31:K32,0))</f>
        <v>4</v>
      </c>
      <c r="L34" s="19">
        <f>SUMIF($E31:$E32,"&gt;0",L31:L32)</f>
        <v>0</v>
      </c>
      <c r="M34" s="19">
        <f>SUMIF($E31:$E32,"&gt;0",M31:M32)</f>
        <v>0</v>
      </c>
    </row>
    <row r="35" spans="1:13" x14ac:dyDescent="0.3">
      <c r="A35" s="59" t="s">
        <v>39</v>
      </c>
      <c r="B35" s="59"/>
      <c r="C35" s="59"/>
      <c r="D35" s="19">
        <f>SUMIF(G31:G32,"f",D31:D32)</f>
        <v>0</v>
      </c>
      <c r="E35" s="19">
        <f>SUMIF(G31:G32,"f",E31:E32)</f>
        <v>0</v>
      </c>
      <c r="F35" s="19" t="s">
        <v>37</v>
      </c>
      <c r="G35" s="19" t="s">
        <v>37</v>
      </c>
      <c r="H35" s="19">
        <f t="shared" si="3"/>
        <v>0</v>
      </c>
      <c r="I35" s="19">
        <f>SUMIF($G31:$G32,"f",I31:I32)</f>
        <v>0</v>
      </c>
      <c r="J35" s="19">
        <f>SUMIF($G31:$G32,"f",J31:J32)</f>
        <v>0</v>
      </c>
      <c r="K35" s="19">
        <f>SUMIF($G31:$G32,"f",K31:K32)</f>
        <v>0</v>
      </c>
      <c r="L35" s="19">
        <f>SUMIF($G31:$G32,"f",L31:L32)</f>
        <v>0</v>
      </c>
      <c r="M35" s="19">
        <f>SUMIF($G31:$G32,"f",M31:M32)</f>
        <v>0</v>
      </c>
    </row>
    <row r="36" spans="1:13" x14ac:dyDescent="0.3">
      <c r="A36" s="70" t="s">
        <v>42</v>
      </c>
      <c r="B36" s="71"/>
      <c r="C36" s="71"/>
      <c r="D36" s="71"/>
      <c r="E36" s="71"/>
      <c r="F36" s="71"/>
      <c r="G36" s="71"/>
      <c r="H36" s="71"/>
      <c r="I36" s="61"/>
      <c r="J36" s="61"/>
      <c r="K36" s="61"/>
      <c r="L36" s="71"/>
      <c r="M36" s="26"/>
    </row>
    <row r="37" spans="1:13" x14ac:dyDescent="0.3">
      <c r="A37" s="19">
        <v>1</v>
      </c>
      <c r="B37" s="46" t="s">
        <v>148</v>
      </c>
      <c r="C37" s="19">
        <v>1</v>
      </c>
      <c r="D37" s="19">
        <v>5.5</v>
      </c>
      <c r="E37" s="19">
        <v>1.1000000000000001</v>
      </c>
      <c r="F37" s="11" t="s">
        <v>70</v>
      </c>
      <c r="G37" s="19" t="s">
        <v>34</v>
      </c>
      <c r="H37" s="19">
        <f>I37+J37</f>
        <v>75</v>
      </c>
      <c r="I37" s="19">
        <v>30</v>
      </c>
      <c r="J37" s="19">
        <v>45</v>
      </c>
      <c r="K37" s="19">
        <v>4</v>
      </c>
      <c r="L37" s="19">
        <v>0</v>
      </c>
      <c r="M37" s="19">
        <v>0</v>
      </c>
    </row>
    <row r="38" spans="1:13" x14ac:dyDescent="0.3">
      <c r="A38" s="19">
        <v>2</v>
      </c>
      <c r="B38" s="46" t="s">
        <v>95</v>
      </c>
      <c r="C38" s="19">
        <v>1</v>
      </c>
      <c r="D38" s="19">
        <v>5</v>
      </c>
      <c r="E38" s="19">
        <v>1.25</v>
      </c>
      <c r="F38" s="11" t="s">
        <v>70</v>
      </c>
      <c r="G38" s="19" t="s">
        <v>34</v>
      </c>
      <c r="H38" s="19">
        <f>I38+J38</f>
        <v>60</v>
      </c>
      <c r="I38" s="19">
        <v>30</v>
      </c>
      <c r="J38" s="19">
        <v>30</v>
      </c>
      <c r="K38" s="19">
        <v>4</v>
      </c>
      <c r="L38" s="19">
        <v>0</v>
      </c>
      <c r="M38" s="19">
        <v>0</v>
      </c>
    </row>
    <row r="39" spans="1:13" x14ac:dyDescent="0.3">
      <c r="A39" s="19">
        <v>3</v>
      </c>
      <c r="B39" s="49" t="s">
        <v>96</v>
      </c>
      <c r="C39" s="19">
        <v>1</v>
      </c>
      <c r="D39" s="19">
        <v>3.5</v>
      </c>
      <c r="E39" s="19">
        <v>3.5</v>
      </c>
      <c r="F39" s="11" t="s">
        <v>69</v>
      </c>
      <c r="G39" s="19" t="s">
        <v>34</v>
      </c>
      <c r="H39" s="19">
        <f>I39+J39</f>
        <v>45</v>
      </c>
      <c r="I39" s="11">
        <v>0</v>
      </c>
      <c r="J39" s="11">
        <v>45</v>
      </c>
      <c r="K39" s="11">
        <v>2</v>
      </c>
      <c r="L39" s="19">
        <v>0</v>
      </c>
      <c r="M39" s="19">
        <v>0</v>
      </c>
    </row>
    <row r="40" spans="1:13" x14ac:dyDescent="0.3">
      <c r="A40" s="58" t="s">
        <v>36</v>
      </c>
      <c r="B40" s="58"/>
      <c r="C40" s="58"/>
      <c r="D40" s="28">
        <f>SUM(D37:D39)</f>
        <v>14</v>
      </c>
      <c r="E40" s="28">
        <f>SUM(E37:E39)</f>
        <v>5.85</v>
      </c>
      <c r="F40" s="28" t="s">
        <v>37</v>
      </c>
      <c r="G40" s="28" t="s">
        <v>37</v>
      </c>
      <c r="H40" s="28">
        <f>SUM(I40:J40)</f>
        <v>180</v>
      </c>
      <c r="I40" s="28">
        <f t="shared" ref="I40:M40" si="4">SUM(I37:I39)</f>
        <v>60</v>
      </c>
      <c r="J40" s="28">
        <f t="shared" si="4"/>
        <v>120</v>
      </c>
      <c r="K40" s="28">
        <f t="shared" si="4"/>
        <v>10</v>
      </c>
      <c r="L40" s="28">
        <f t="shared" si="4"/>
        <v>0</v>
      </c>
      <c r="M40" s="28">
        <f t="shared" si="4"/>
        <v>0</v>
      </c>
    </row>
    <row r="41" spans="1:13" x14ac:dyDescent="0.3">
      <c r="A41" s="59" t="s">
        <v>38</v>
      </c>
      <c r="B41" s="59"/>
      <c r="C41" s="59"/>
      <c r="D41" s="19" t="s">
        <v>37</v>
      </c>
      <c r="E41" s="19">
        <f>E40</f>
        <v>5.85</v>
      </c>
      <c r="F41" s="19" t="s">
        <v>37</v>
      </c>
      <c r="G41" s="19" t="s">
        <v>37</v>
      </c>
      <c r="H41" s="29">
        <f t="shared" ref="H41:H42" si="5">SUM(I41:J41)</f>
        <v>75</v>
      </c>
      <c r="I41" s="19">
        <v>0</v>
      </c>
      <c r="J41" s="29" cm="1">
        <f t="array" ref="J41">SUMPRODUCT(ROUND(IF(IF(J37:J39&gt;0,E37:E39/(J37:J39/H37:H39*D37:D39),0)*J37:J39&gt;J37:J39,J37:J39,IF(J37:J39&gt;0,E37:E39/(J37:J39/H37:H39*D37:D39),0)*J37:J39),0))</f>
        <v>75</v>
      </c>
      <c r="K41" s="29" cm="1">
        <f t="array" ref="K41">SUMPRODUCT(ROUND(IF(K37:K39&gt;0,E37:E39/D37:D39,0)*K37:K39,0))</f>
        <v>4</v>
      </c>
      <c r="L41" s="19">
        <f t="shared" ref="L41:M41" si="6">SUMIF($E37:$E39,"&gt;0",L37:L39)</f>
        <v>0</v>
      </c>
      <c r="M41" s="19">
        <f t="shared" si="6"/>
        <v>0</v>
      </c>
    </row>
    <row r="42" spans="1:13" x14ac:dyDescent="0.3">
      <c r="A42" s="59" t="s">
        <v>39</v>
      </c>
      <c r="B42" s="59"/>
      <c r="C42" s="59"/>
      <c r="D42" s="19">
        <f>SUMIF(G37:G39,"f",D37:D39)</f>
        <v>14</v>
      </c>
      <c r="E42" s="19">
        <f>SUMIF(G37:G39,"f",E37:E39)</f>
        <v>5.85</v>
      </c>
      <c r="F42" s="19" t="s">
        <v>37</v>
      </c>
      <c r="G42" s="19" t="s">
        <v>37</v>
      </c>
      <c r="H42" s="19">
        <f t="shared" si="5"/>
        <v>180</v>
      </c>
      <c r="I42" s="19">
        <f t="shared" ref="I42:J42" si="7">SUMIF($G37:$G39,"f",I37:I39)</f>
        <v>60</v>
      </c>
      <c r="J42" s="19">
        <f t="shared" si="7"/>
        <v>120</v>
      </c>
      <c r="K42" s="19">
        <f>SUMIF($G37:$G39,"f",K37:K39)</f>
        <v>10</v>
      </c>
      <c r="L42" s="19">
        <f t="shared" ref="L42:M42" si="8">SUMIF($G37:$G39,"f",L37:L39)</f>
        <v>0</v>
      </c>
      <c r="M42" s="19">
        <f t="shared" si="8"/>
        <v>0</v>
      </c>
    </row>
    <row r="43" spans="1:13" x14ac:dyDescent="0.3">
      <c r="A43" s="70" t="s">
        <v>44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26"/>
    </row>
    <row r="44" spans="1:13" x14ac:dyDescent="0.3">
      <c r="A44" s="19">
        <v>1</v>
      </c>
      <c r="B44" s="46" t="s">
        <v>5</v>
      </c>
      <c r="C44" s="19">
        <v>1</v>
      </c>
      <c r="D44" s="11">
        <v>0.25</v>
      </c>
      <c r="E44" s="19">
        <v>0</v>
      </c>
      <c r="F44" s="11" t="s">
        <v>71</v>
      </c>
      <c r="G44" s="19" t="s">
        <v>35</v>
      </c>
      <c r="H44" s="19">
        <f>I44+J44</f>
        <v>2</v>
      </c>
      <c r="I44" s="11">
        <v>2</v>
      </c>
      <c r="J44" s="11">
        <v>0</v>
      </c>
      <c r="K44" s="11">
        <v>0</v>
      </c>
      <c r="L44" s="19">
        <v>0</v>
      </c>
      <c r="M44" s="19">
        <v>0</v>
      </c>
    </row>
    <row r="45" spans="1:13" x14ac:dyDescent="0.3">
      <c r="A45" s="19">
        <v>2</v>
      </c>
      <c r="B45" s="46" t="s">
        <v>6</v>
      </c>
      <c r="C45" s="19">
        <v>1</v>
      </c>
      <c r="D45" s="11">
        <v>0.5</v>
      </c>
      <c r="E45" s="19">
        <v>0</v>
      </c>
      <c r="F45" s="11" t="s">
        <v>71</v>
      </c>
      <c r="G45" s="19" t="s">
        <v>35</v>
      </c>
      <c r="H45" s="19">
        <f>I45+J45</f>
        <v>4</v>
      </c>
      <c r="I45" s="11">
        <v>4</v>
      </c>
      <c r="J45" s="11">
        <v>0</v>
      </c>
      <c r="K45" s="11">
        <v>0</v>
      </c>
      <c r="L45" s="19">
        <v>0</v>
      </c>
      <c r="M45" s="19">
        <v>0</v>
      </c>
    </row>
    <row r="46" spans="1:13" x14ac:dyDescent="0.3">
      <c r="A46" s="19">
        <v>3</v>
      </c>
      <c r="B46" s="46" t="s">
        <v>219</v>
      </c>
      <c r="C46" s="19">
        <v>1</v>
      </c>
      <c r="D46" s="11">
        <v>0.25</v>
      </c>
      <c r="E46" s="19">
        <v>0</v>
      </c>
      <c r="F46" s="11" t="s">
        <v>71</v>
      </c>
      <c r="G46" s="19" t="s">
        <v>35</v>
      </c>
      <c r="H46" s="19">
        <f>I46+J46</f>
        <v>2</v>
      </c>
      <c r="I46" s="11">
        <v>2</v>
      </c>
      <c r="J46" s="11">
        <v>0</v>
      </c>
      <c r="K46" s="11">
        <v>0</v>
      </c>
      <c r="L46" s="19">
        <v>0</v>
      </c>
      <c r="M46" s="19">
        <v>0</v>
      </c>
    </row>
    <row r="47" spans="1:13" ht="28.8" x14ac:dyDescent="0.3">
      <c r="A47" s="19">
        <v>4</v>
      </c>
      <c r="B47" s="37" t="s">
        <v>220</v>
      </c>
      <c r="C47" s="19">
        <v>1</v>
      </c>
      <c r="D47" s="11">
        <v>0.5</v>
      </c>
      <c r="E47" s="19">
        <v>0</v>
      </c>
      <c r="F47" s="11" t="s">
        <v>71</v>
      </c>
      <c r="G47" s="19" t="s">
        <v>35</v>
      </c>
      <c r="H47" s="19">
        <f>I47+J47</f>
        <v>4</v>
      </c>
      <c r="I47" s="11">
        <v>4</v>
      </c>
      <c r="J47" s="11">
        <v>0</v>
      </c>
      <c r="K47" s="11">
        <v>0</v>
      </c>
      <c r="L47" s="19">
        <v>0</v>
      </c>
      <c r="M47" s="19">
        <v>0</v>
      </c>
    </row>
    <row r="48" spans="1:13" x14ac:dyDescent="0.3">
      <c r="A48" s="58" t="s">
        <v>36</v>
      </c>
      <c r="B48" s="58"/>
      <c r="C48" s="58"/>
      <c r="D48" s="28">
        <f>SUM(D44:D47)</f>
        <v>1.5</v>
      </c>
      <c r="E48" s="28">
        <f>SUM(E44:E47)</f>
        <v>0</v>
      </c>
      <c r="F48" s="28" t="s">
        <v>37</v>
      </c>
      <c r="G48" s="28" t="s">
        <v>37</v>
      </c>
      <c r="H48" s="28">
        <f>SUM(I48:J48)</f>
        <v>12</v>
      </c>
      <c r="I48" s="28">
        <f>SUM(I44:I47)</f>
        <v>12</v>
      </c>
      <c r="J48" s="28">
        <f>SUM(J44:J47)</f>
        <v>0</v>
      </c>
      <c r="K48" s="28">
        <f>SUM(K44:K47)</f>
        <v>0</v>
      </c>
      <c r="L48" s="28">
        <f t="shared" ref="L48:M48" si="9">SUM(L44:L47)</f>
        <v>0</v>
      </c>
      <c r="M48" s="28">
        <f t="shared" si="9"/>
        <v>0</v>
      </c>
    </row>
    <row r="49" spans="1:13" x14ac:dyDescent="0.3">
      <c r="A49" s="59" t="s">
        <v>38</v>
      </c>
      <c r="B49" s="59"/>
      <c r="C49" s="59"/>
      <c r="D49" s="19" t="s">
        <v>37</v>
      </c>
      <c r="E49" s="19">
        <f>E48</f>
        <v>0</v>
      </c>
      <c r="F49" s="19" t="s">
        <v>37</v>
      </c>
      <c r="G49" s="19" t="s">
        <v>37</v>
      </c>
      <c r="H49" s="29">
        <f>SUM(I49:J49)</f>
        <v>0</v>
      </c>
      <c r="I49" s="19">
        <v>0</v>
      </c>
      <c r="J49" s="29" cm="1">
        <f t="array" ref="J49">SUMPRODUCT(ROUND(IF(IF(J44:J47&gt;0,E44:E47/(J44:J47/H44:H47*D44:D47),0)*J44:J47&gt;J44:J47,J44:J47,IF(J44:J47&gt;0,E44:E47/(J44:J47/H44:H47*D44:D47),0)*J44:J47),0))</f>
        <v>0</v>
      </c>
      <c r="K49" s="29" cm="1">
        <f t="array" ref="K49">SUMPRODUCT(ROUND(IF(K44:K47&gt;0,E44:E47/D44:D47,0)*K44:K47,0))</f>
        <v>0</v>
      </c>
      <c r="L49" s="19">
        <f>SUMIF($E44:$E47,"&gt;0",L44:L47)</f>
        <v>0</v>
      </c>
      <c r="M49" s="19">
        <f>SUMIF($E44:$E47,"&gt;0",M44:M47)</f>
        <v>0</v>
      </c>
    </row>
    <row r="50" spans="1:13" x14ac:dyDescent="0.3">
      <c r="A50" s="59" t="s">
        <v>39</v>
      </c>
      <c r="B50" s="59"/>
      <c r="C50" s="59"/>
      <c r="D50" s="19">
        <f>SUMIF(G44:G47,"f",D44:D47)</f>
        <v>0</v>
      </c>
      <c r="E50" s="19">
        <f>SUMIF(G44:G47,"f",E44:E47)</f>
        <v>0</v>
      </c>
      <c r="F50" s="19" t="s">
        <v>37</v>
      </c>
      <c r="G50" s="19" t="s">
        <v>37</v>
      </c>
      <c r="H50" s="19">
        <f t="shared" ref="H50" si="10">SUM(I50:J50)</f>
        <v>0</v>
      </c>
      <c r="I50" s="19">
        <f>SUMIF($G44:$G47,"f",I44:I47)</f>
        <v>0</v>
      </c>
      <c r="J50" s="19">
        <f>SUMIF($G44:$G47,"f",J44:J47)</f>
        <v>0</v>
      </c>
      <c r="K50" s="19">
        <f>SUMIF($G44:$G47,"f",K44:K47)</f>
        <v>0</v>
      </c>
      <c r="L50" s="19">
        <f>SUMIF($G44:$G47,"f",L44:L47)</f>
        <v>0</v>
      </c>
      <c r="M50" s="19">
        <f>SUMIF($G44:$G47,"f",M44:M47)</f>
        <v>0</v>
      </c>
    </row>
    <row r="51" spans="1:13" x14ac:dyDescent="0.3">
      <c r="A51" s="58" t="s">
        <v>82</v>
      </c>
      <c r="B51" s="58"/>
      <c r="C51" s="58"/>
      <c r="D51" s="28">
        <f>D22+D27+D33+D40+D48</f>
        <v>30</v>
      </c>
      <c r="E51" s="28">
        <f>E22+E27+E33+E40+E48</f>
        <v>11.649999999999999</v>
      </c>
      <c r="F51" s="28" t="s">
        <v>37</v>
      </c>
      <c r="G51" s="28" t="s">
        <v>37</v>
      </c>
      <c r="H51" s="28">
        <f t="shared" ref="H51:M51" si="11">H22+H27+H33+H40+H48</f>
        <v>387</v>
      </c>
      <c r="I51" s="28">
        <f t="shared" si="11"/>
        <v>162</v>
      </c>
      <c r="J51" s="28">
        <f t="shared" si="11"/>
        <v>225</v>
      </c>
      <c r="K51" s="28">
        <f t="shared" si="11"/>
        <v>21</v>
      </c>
      <c r="L51" s="28">
        <f t="shared" si="11"/>
        <v>0</v>
      </c>
      <c r="M51" s="28">
        <f t="shared" si="11"/>
        <v>0</v>
      </c>
    </row>
    <row r="52" spans="1:13" x14ac:dyDescent="0.3">
      <c r="A52" s="26"/>
      <c r="B52" s="26"/>
      <c r="C52" s="26"/>
    </row>
    <row r="53" spans="1:13" x14ac:dyDescent="0.3">
      <c r="A53" s="26" t="s">
        <v>7</v>
      </c>
    </row>
    <row r="54" spans="1:13" ht="72" customHeight="1" x14ac:dyDescent="0.3">
      <c r="A54" s="66" t="s">
        <v>24</v>
      </c>
      <c r="B54" s="66" t="s">
        <v>25</v>
      </c>
      <c r="C54" s="63" t="s">
        <v>26</v>
      </c>
      <c r="D54" s="63" t="s">
        <v>27</v>
      </c>
      <c r="E54" s="62" t="s">
        <v>28</v>
      </c>
      <c r="F54" s="63" t="s">
        <v>29</v>
      </c>
      <c r="G54" s="62" t="s">
        <v>30</v>
      </c>
      <c r="H54" s="67" t="s">
        <v>31</v>
      </c>
      <c r="I54" s="67"/>
      <c r="J54" s="67"/>
      <c r="K54" s="67"/>
      <c r="L54" s="63" t="s">
        <v>91</v>
      </c>
      <c r="M54" s="63" t="s">
        <v>134</v>
      </c>
    </row>
    <row r="55" spans="1:13" ht="72" customHeight="1" x14ac:dyDescent="0.3">
      <c r="A55" s="66"/>
      <c r="B55" s="66"/>
      <c r="C55" s="63"/>
      <c r="D55" s="63"/>
      <c r="E55" s="62"/>
      <c r="F55" s="63"/>
      <c r="G55" s="62"/>
      <c r="H55" s="53" t="s">
        <v>2</v>
      </c>
      <c r="I55" s="27" t="s">
        <v>3</v>
      </c>
      <c r="J55" s="27" t="s">
        <v>4</v>
      </c>
      <c r="K55" s="27" t="s">
        <v>66</v>
      </c>
      <c r="L55" s="63"/>
      <c r="M55" s="63"/>
    </row>
    <row r="56" spans="1:13" x14ac:dyDescent="0.3">
      <c r="A56" s="72" t="s">
        <v>32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1:13" x14ac:dyDescent="0.3">
      <c r="A57" s="74" t="s">
        <v>33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x14ac:dyDescent="0.3">
      <c r="A58" s="19">
        <v>1</v>
      </c>
      <c r="B58" s="46" t="s">
        <v>8</v>
      </c>
      <c r="C58" s="11">
        <v>2</v>
      </c>
      <c r="D58" s="11">
        <v>2</v>
      </c>
      <c r="E58" s="19">
        <v>0</v>
      </c>
      <c r="F58" s="11" t="s">
        <v>69</v>
      </c>
      <c r="G58" s="19" t="s">
        <v>34</v>
      </c>
      <c r="H58" s="19">
        <f t="shared" ref="H58:H59" si="12">I58+J58</f>
        <v>30</v>
      </c>
      <c r="I58" s="11">
        <v>0</v>
      </c>
      <c r="J58" s="11">
        <v>30</v>
      </c>
      <c r="K58" s="11">
        <v>1</v>
      </c>
      <c r="L58" s="19">
        <v>0</v>
      </c>
      <c r="M58" s="19">
        <v>0</v>
      </c>
    </row>
    <row r="59" spans="1:13" ht="28.8" x14ac:dyDescent="0.3">
      <c r="A59" s="19">
        <v>2</v>
      </c>
      <c r="B59" s="37" t="s">
        <v>68</v>
      </c>
      <c r="C59" s="11">
        <v>2</v>
      </c>
      <c r="D59" s="11">
        <v>2</v>
      </c>
      <c r="E59" s="19">
        <v>0</v>
      </c>
      <c r="F59" s="11" t="s">
        <v>69</v>
      </c>
      <c r="G59" s="19" t="s">
        <v>34</v>
      </c>
      <c r="H59" s="19">
        <f t="shared" si="12"/>
        <v>30</v>
      </c>
      <c r="I59" s="11">
        <v>30</v>
      </c>
      <c r="J59" s="11">
        <v>0</v>
      </c>
      <c r="K59" s="11">
        <v>1</v>
      </c>
      <c r="L59" s="19">
        <v>0</v>
      </c>
      <c r="M59" s="19">
        <v>0</v>
      </c>
    </row>
    <row r="60" spans="1:13" x14ac:dyDescent="0.3">
      <c r="A60" s="58" t="s">
        <v>36</v>
      </c>
      <c r="B60" s="58"/>
      <c r="C60" s="58"/>
      <c r="D60" s="28">
        <f>SUM(D58:D59)</f>
        <v>4</v>
      </c>
      <c r="E60" s="28">
        <f>SUM(E58:E59)</f>
        <v>0</v>
      </c>
      <c r="F60" s="28" t="s">
        <v>37</v>
      </c>
      <c r="G60" s="28" t="s">
        <v>37</v>
      </c>
      <c r="H60" s="28">
        <f>SUM(I60:J60)</f>
        <v>60</v>
      </c>
      <c r="I60" s="28">
        <f t="shared" ref="I60:M60" si="13">SUM(I58:I59)</f>
        <v>30</v>
      </c>
      <c r="J60" s="28">
        <f t="shared" si="13"/>
        <v>30</v>
      </c>
      <c r="K60" s="28">
        <f t="shared" si="13"/>
        <v>2</v>
      </c>
      <c r="L60" s="28">
        <f t="shared" si="13"/>
        <v>0</v>
      </c>
      <c r="M60" s="28">
        <f t="shared" si="13"/>
        <v>0</v>
      </c>
    </row>
    <row r="61" spans="1:13" x14ac:dyDescent="0.3">
      <c r="A61" s="59" t="s">
        <v>38</v>
      </c>
      <c r="B61" s="59"/>
      <c r="C61" s="59"/>
      <c r="D61" s="19" t="s">
        <v>37</v>
      </c>
      <c r="E61" s="19">
        <f>E60</f>
        <v>0</v>
      </c>
      <c r="F61" s="19" t="s">
        <v>37</v>
      </c>
      <c r="G61" s="19" t="s">
        <v>37</v>
      </c>
      <c r="H61" s="29">
        <f t="shared" ref="H61:H62" si="14">SUM(I61:J61)</f>
        <v>0</v>
      </c>
      <c r="I61" s="19">
        <v>0</v>
      </c>
      <c r="J61" s="29" cm="1">
        <f t="array" ref="J61">SUMPRODUCT(ROUND(IF(IF(J58:J59&gt;0,E58:E59/(J58:J59/H58:H59*D58:D59),0)*J58:J59&gt;J58:J59,J58:J59,IF(J58:J59&gt;0,E58:E59/(J58:J59/H58:H59*D58:D59),0)*J58:J59),0))</f>
        <v>0</v>
      </c>
      <c r="K61" s="29" cm="1">
        <f t="array" ref="K61">SUMPRODUCT(ROUND(IF(K58:K59&gt;0,E58:E59/D58:D59,0)*K58:K59,0))</f>
        <v>0</v>
      </c>
      <c r="L61" s="19">
        <f t="shared" ref="L61:M61" si="15">SUMIF($E58:$E59,"&gt;0",L58:L59)</f>
        <v>0</v>
      </c>
      <c r="M61" s="19">
        <f t="shared" si="15"/>
        <v>0</v>
      </c>
    </row>
    <row r="62" spans="1:13" x14ac:dyDescent="0.3">
      <c r="A62" s="59" t="s">
        <v>39</v>
      </c>
      <c r="B62" s="59"/>
      <c r="C62" s="59"/>
      <c r="D62" s="19">
        <f>SUMIF(G58:G59,"f",D58:D59)</f>
        <v>4</v>
      </c>
      <c r="E62" s="19">
        <f>SUMIF(G58:G59,"f",E58:E59)</f>
        <v>0</v>
      </c>
      <c r="F62" s="19" t="s">
        <v>37</v>
      </c>
      <c r="G62" s="19" t="s">
        <v>37</v>
      </c>
      <c r="H62" s="19">
        <f t="shared" si="14"/>
        <v>60</v>
      </c>
      <c r="I62" s="19">
        <f t="shared" ref="I62:J62" si="16">SUMIF($G58:$G59,"f",I58:I59)</f>
        <v>30</v>
      </c>
      <c r="J62" s="19">
        <f t="shared" si="16"/>
        <v>30</v>
      </c>
      <c r="K62" s="19">
        <f>SUMIF($G58:$G59,"f",K58:K59)</f>
        <v>2</v>
      </c>
      <c r="L62" s="19">
        <f t="shared" ref="L62:M62" si="17">SUMIF($G58:$G59,"f",L58:L59)</f>
        <v>0</v>
      </c>
      <c r="M62" s="19">
        <f t="shared" si="17"/>
        <v>0</v>
      </c>
    </row>
    <row r="63" spans="1:13" x14ac:dyDescent="0.3">
      <c r="A63" s="70" t="s">
        <v>40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26"/>
    </row>
    <row r="64" spans="1:13" ht="28.8" x14ac:dyDescent="0.3">
      <c r="A64" s="19">
        <v>1</v>
      </c>
      <c r="B64" s="37" t="s">
        <v>97</v>
      </c>
      <c r="C64" s="19">
        <v>2</v>
      </c>
      <c r="D64" s="19">
        <v>3.5</v>
      </c>
      <c r="E64" s="19">
        <v>2.33</v>
      </c>
      <c r="F64" s="11" t="s">
        <v>69</v>
      </c>
      <c r="G64" s="19" t="s">
        <v>35</v>
      </c>
      <c r="H64" s="19">
        <f>I64+J64</f>
        <v>45</v>
      </c>
      <c r="I64" s="19">
        <v>15</v>
      </c>
      <c r="J64" s="19">
        <v>30</v>
      </c>
      <c r="K64" s="19">
        <v>2</v>
      </c>
      <c r="L64" s="19">
        <v>0</v>
      </c>
      <c r="M64" s="19">
        <v>0</v>
      </c>
    </row>
    <row r="65" spans="1:13" x14ac:dyDescent="0.3">
      <c r="A65" s="58" t="s">
        <v>36</v>
      </c>
      <c r="B65" s="58"/>
      <c r="C65" s="58"/>
      <c r="D65" s="28">
        <f>SUM(D64:D64)</f>
        <v>3.5</v>
      </c>
      <c r="E65" s="28">
        <f>SUM(E64:E64)</f>
        <v>2.33</v>
      </c>
      <c r="F65" s="28" t="s">
        <v>37</v>
      </c>
      <c r="G65" s="28" t="s">
        <v>37</v>
      </c>
      <c r="H65" s="28">
        <f>SUM(I65:J65)</f>
        <v>45</v>
      </c>
      <c r="I65" s="28">
        <f>SUM(I64:I64)</f>
        <v>15</v>
      </c>
      <c r="J65" s="28">
        <f>SUM(J64:J64)</f>
        <v>30</v>
      </c>
      <c r="K65" s="28">
        <f>SUM(K64:K64)</f>
        <v>2</v>
      </c>
      <c r="L65" s="28">
        <f>SUM(L64:L64)</f>
        <v>0</v>
      </c>
      <c r="M65" s="28">
        <f>SUM(M64:M64)</f>
        <v>0</v>
      </c>
    </row>
    <row r="66" spans="1:13" x14ac:dyDescent="0.3">
      <c r="A66" s="59" t="s">
        <v>38</v>
      </c>
      <c r="B66" s="59"/>
      <c r="C66" s="59"/>
      <c r="D66" s="19" t="s">
        <v>37</v>
      </c>
      <c r="E66" s="19">
        <f>E65</f>
        <v>2.33</v>
      </c>
      <c r="F66" s="19" t="s">
        <v>37</v>
      </c>
      <c r="G66" s="19" t="s">
        <v>37</v>
      </c>
      <c r="H66" s="29">
        <f t="shared" ref="H66:H67" si="18">SUM(I66:J66)</f>
        <v>30</v>
      </c>
      <c r="I66" s="19">
        <v>0</v>
      </c>
      <c r="J66" s="29">
        <f>SUMPRODUCT(ROUND(IF(IF(J64&gt;0,E64/(J64/H64*D64),0)*J64&gt;J64,J64,IF(J64&gt;0,E64/(J64/H64*D64),0)*J64),0))</f>
        <v>30</v>
      </c>
      <c r="K66" s="29">
        <f>SUMPRODUCT(ROUND(IF(K64&gt;0,E64/D64,0)*K64,0))</f>
        <v>1</v>
      </c>
      <c r="L66" s="19">
        <f>SUMIF($E64:$E64,"&gt;0",L64:L64)</f>
        <v>0</v>
      </c>
      <c r="M66" s="19">
        <f>SUMIF($E64:$E64,"&gt;0",M64:M64)</f>
        <v>0</v>
      </c>
    </row>
    <row r="67" spans="1:13" x14ac:dyDescent="0.3">
      <c r="A67" s="59" t="s">
        <v>39</v>
      </c>
      <c r="B67" s="59"/>
      <c r="C67" s="59"/>
      <c r="D67" s="19">
        <f>SUMIF(G64:G64,"f",D64:D64)</f>
        <v>0</v>
      </c>
      <c r="E67" s="19">
        <f>SUMIF(G64:G64,"f",E64:E64)</f>
        <v>0</v>
      </c>
      <c r="F67" s="19" t="s">
        <v>37</v>
      </c>
      <c r="G67" s="19" t="s">
        <v>37</v>
      </c>
      <c r="H67" s="19">
        <f t="shared" si="18"/>
        <v>0</v>
      </c>
      <c r="I67" s="19">
        <f>SUMIF($G64:$G64,"f",I64:I64)</f>
        <v>0</v>
      </c>
      <c r="J67" s="19">
        <f>SUMIF($G64:$G64,"f",J64:J64)</f>
        <v>0</v>
      </c>
      <c r="K67" s="19">
        <f>SUMIF($G64:$G64,"f",K64:K64)</f>
        <v>0</v>
      </c>
      <c r="L67" s="19">
        <f>SUMIF($G64:$G64,"f",L64:L64)</f>
        <v>0</v>
      </c>
      <c r="M67" s="19">
        <f>SUMIF($G64:$G64,"f",M64:M64)</f>
        <v>0</v>
      </c>
    </row>
    <row r="68" spans="1:13" x14ac:dyDescent="0.3">
      <c r="A68" s="70" t="s">
        <v>41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26"/>
    </row>
    <row r="69" spans="1:13" x14ac:dyDescent="0.3">
      <c r="A69" s="19">
        <v>1</v>
      </c>
      <c r="B69" s="46" t="s">
        <v>98</v>
      </c>
      <c r="C69" s="19">
        <v>2</v>
      </c>
      <c r="D69" s="19">
        <v>5</v>
      </c>
      <c r="E69" s="19">
        <v>2.5</v>
      </c>
      <c r="F69" s="19" t="s">
        <v>70</v>
      </c>
      <c r="G69" s="11" t="s">
        <v>35</v>
      </c>
      <c r="H69" s="11">
        <f>I69+J69</f>
        <v>60</v>
      </c>
      <c r="I69" s="11">
        <v>30</v>
      </c>
      <c r="J69" s="11">
        <v>30</v>
      </c>
      <c r="K69" s="11">
        <v>4</v>
      </c>
      <c r="L69" s="19">
        <v>0</v>
      </c>
      <c r="M69" s="19">
        <v>0</v>
      </c>
    </row>
    <row r="70" spans="1:13" x14ac:dyDescent="0.3">
      <c r="A70" s="19">
        <v>2</v>
      </c>
      <c r="B70" s="46" t="s">
        <v>99</v>
      </c>
      <c r="C70" s="19">
        <v>2</v>
      </c>
      <c r="D70" s="19">
        <v>7.5</v>
      </c>
      <c r="E70" s="19">
        <v>5</v>
      </c>
      <c r="F70" s="11" t="s">
        <v>70</v>
      </c>
      <c r="G70" s="11" t="s">
        <v>35</v>
      </c>
      <c r="H70" s="11">
        <f>I70+J70</f>
        <v>90</v>
      </c>
      <c r="I70" s="11">
        <v>30</v>
      </c>
      <c r="J70" s="11">
        <v>60</v>
      </c>
      <c r="K70" s="11">
        <v>4</v>
      </c>
      <c r="L70" s="19">
        <v>0</v>
      </c>
      <c r="M70" s="19">
        <v>0</v>
      </c>
    </row>
    <row r="71" spans="1:13" x14ac:dyDescent="0.3">
      <c r="A71" s="58" t="s">
        <v>36</v>
      </c>
      <c r="B71" s="58"/>
      <c r="C71" s="58"/>
      <c r="D71" s="28">
        <f>SUM(D69:D70)</f>
        <v>12.5</v>
      </c>
      <c r="E71" s="28">
        <f>SUM(E69:E70)</f>
        <v>7.5</v>
      </c>
      <c r="F71" s="28" t="s">
        <v>37</v>
      </c>
      <c r="G71" s="28" t="s">
        <v>37</v>
      </c>
      <c r="H71" s="28">
        <f>SUM(I71:J71)</f>
        <v>150</v>
      </c>
      <c r="I71" s="28">
        <f>SUM(I69:I70)</f>
        <v>60</v>
      </c>
      <c r="J71" s="28">
        <f>SUM(J69:J70)</f>
        <v>90</v>
      </c>
      <c r="K71" s="28">
        <f>SUM(K69:K70)</f>
        <v>8</v>
      </c>
      <c r="L71" s="28">
        <f>SUM(L69:L70)</f>
        <v>0</v>
      </c>
      <c r="M71" s="28">
        <f>SUM(M69:M70)</f>
        <v>0</v>
      </c>
    </row>
    <row r="72" spans="1:13" x14ac:dyDescent="0.3">
      <c r="A72" s="59" t="s">
        <v>38</v>
      </c>
      <c r="B72" s="59"/>
      <c r="C72" s="59"/>
      <c r="D72" s="19" t="s">
        <v>37</v>
      </c>
      <c r="E72" s="19">
        <f>E71</f>
        <v>7.5</v>
      </c>
      <c r="F72" s="19" t="s">
        <v>37</v>
      </c>
      <c r="G72" s="19" t="s">
        <v>37</v>
      </c>
      <c r="H72" s="29">
        <f t="shared" ref="H72:H73" si="19">SUM(I72:J72)</f>
        <v>90</v>
      </c>
      <c r="I72" s="19">
        <v>0</v>
      </c>
      <c r="J72" s="29" cm="1">
        <f t="array" ref="J72">SUMPRODUCT(ROUND(IF(IF(J69:J70&gt;0,E69:E70/(J69:J70/H69:H70*D69:D70),0)*J69:J70&gt;J69:J70,J69:J70,IF(J69:J70&gt;0,E69:E70/(J69:J70/H69:H70*D69:D70),0)*J69:J70),0))</f>
        <v>90</v>
      </c>
      <c r="K72" s="29" cm="1">
        <f t="array" ref="K72">SUMPRODUCT(ROUND(IF(K69:K70&gt;0,E69:E70/D69:D70,0)*K69:K70,0))</f>
        <v>5</v>
      </c>
      <c r="L72" s="19">
        <f>SUMIF($E69:$E70,"&gt;0",L69:L70)</f>
        <v>0</v>
      </c>
      <c r="M72" s="19">
        <f>SUMIF($E69:$E70,"&gt;0",M69:M70)</f>
        <v>0</v>
      </c>
    </row>
    <row r="73" spans="1:13" x14ac:dyDescent="0.3">
      <c r="A73" s="59" t="s">
        <v>39</v>
      </c>
      <c r="B73" s="59"/>
      <c r="C73" s="59"/>
      <c r="D73" s="19">
        <f>SUMIF(G69:G70,"f",D69:D70)</f>
        <v>0</v>
      </c>
      <c r="E73" s="19">
        <f>SUMIF(G69:G70,"f",E69:E70)</f>
        <v>0</v>
      </c>
      <c r="F73" s="19" t="s">
        <v>37</v>
      </c>
      <c r="G73" s="19" t="s">
        <v>37</v>
      </c>
      <c r="H73" s="19">
        <f t="shared" si="19"/>
        <v>0</v>
      </c>
      <c r="I73" s="19">
        <f>SUMIF($G69:$G70,"f",I69:I70)</f>
        <v>0</v>
      </c>
      <c r="J73" s="19">
        <f>SUMIF($G69:$G70,"f",J69:J70)</f>
        <v>0</v>
      </c>
      <c r="K73" s="19">
        <f>SUMIF($G69:$G70,"f",K69:K70)</f>
        <v>0</v>
      </c>
      <c r="L73" s="19">
        <f>SUMIF($G69:$G70,"f",L69:L70)</f>
        <v>0</v>
      </c>
      <c r="M73" s="19">
        <f>SUMIF($G69:$G70,"f",M69:M70)</f>
        <v>0</v>
      </c>
    </row>
    <row r="74" spans="1:13" x14ac:dyDescent="0.3">
      <c r="A74" s="70" t="s">
        <v>42</v>
      </c>
      <c r="B74" s="71"/>
      <c r="C74" s="71"/>
      <c r="D74" s="71"/>
      <c r="E74" s="71"/>
      <c r="F74" s="71"/>
      <c r="G74" s="71"/>
      <c r="H74" s="71"/>
      <c r="I74" s="61"/>
      <c r="J74" s="61"/>
      <c r="K74" s="61"/>
      <c r="L74" s="71"/>
      <c r="M74" s="26"/>
    </row>
    <row r="75" spans="1:13" x14ac:dyDescent="0.3">
      <c r="A75" s="19">
        <v>1</v>
      </c>
      <c r="B75" s="49" t="s">
        <v>149</v>
      </c>
      <c r="C75" s="19">
        <v>2</v>
      </c>
      <c r="D75" s="19">
        <v>5</v>
      </c>
      <c r="E75" s="19">
        <v>1.25</v>
      </c>
      <c r="F75" s="11" t="s">
        <v>70</v>
      </c>
      <c r="G75" s="19" t="s">
        <v>34</v>
      </c>
      <c r="H75" s="19">
        <f>I75+J75</f>
        <v>60</v>
      </c>
      <c r="I75" s="11">
        <v>30</v>
      </c>
      <c r="J75" s="11">
        <v>30</v>
      </c>
      <c r="K75" s="11">
        <v>4</v>
      </c>
      <c r="L75" s="19">
        <v>0</v>
      </c>
      <c r="M75" s="19">
        <v>0</v>
      </c>
    </row>
    <row r="76" spans="1:13" x14ac:dyDescent="0.3">
      <c r="A76" s="19">
        <v>2</v>
      </c>
      <c r="B76" s="49" t="s">
        <v>150</v>
      </c>
      <c r="C76" s="19">
        <v>2</v>
      </c>
      <c r="D76" s="19">
        <v>5</v>
      </c>
      <c r="E76" s="19">
        <v>1.25</v>
      </c>
      <c r="F76" s="11" t="s">
        <v>70</v>
      </c>
      <c r="G76" s="19" t="s">
        <v>34</v>
      </c>
      <c r="H76" s="19">
        <f>I76+J76</f>
        <v>60</v>
      </c>
      <c r="I76" s="11">
        <v>30</v>
      </c>
      <c r="J76" s="11">
        <v>30</v>
      </c>
      <c r="K76" s="11">
        <v>4</v>
      </c>
      <c r="L76" s="19">
        <v>0</v>
      </c>
      <c r="M76" s="19">
        <v>0</v>
      </c>
    </row>
    <row r="77" spans="1:13" x14ac:dyDescent="0.3">
      <c r="A77" s="58" t="s">
        <v>36</v>
      </c>
      <c r="B77" s="58"/>
      <c r="C77" s="58"/>
      <c r="D77" s="28">
        <f>SUM(D75:D76)</f>
        <v>10</v>
      </c>
      <c r="E77" s="28">
        <f>SUM(E75:E76)</f>
        <v>2.5</v>
      </c>
      <c r="F77" s="28" t="s">
        <v>37</v>
      </c>
      <c r="G77" s="28" t="s">
        <v>37</v>
      </c>
      <c r="H77" s="28">
        <f>SUM(I77:J77)</f>
        <v>120</v>
      </c>
      <c r="I77" s="28">
        <f>SUM(I75:I76)</f>
        <v>60</v>
      </c>
      <c r="J77" s="28">
        <f t="shared" ref="J77:M77" si="20">SUM(J75:J76)</f>
        <v>60</v>
      </c>
      <c r="K77" s="28">
        <f t="shared" si="20"/>
        <v>8</v>
      </c>
      <c r="L77" s="28">
        <f t="shared" si="20"/>
        <v>0</v>
      </c>
      <c r="M77" s="28">
        <f t="shared" si="20"/>
        <v>0</v>
      </c>
    </row>
    <row r="78" spans="1:13" x14ac:dyDescent="0.3">
      <c r="A78" s="59" t="s">
        <v>38</v>
      </c>
      <c r="B78" s="59"/>
      <c r="C78" s="59"/>
      <c r="D78" s="19" t="s">
        <v>37</v>
      </c>
      <c r="E78" s="19">
        <f>E77</f>
        <v>2.5</v>
      </c>
      <c r="F78" s="19" t="s">
        <v>37</v>
      </c>
      <c r="G78" s="19" t="s">
        <v>37</v>
      </c>
      <c r="H78" s="29">
        <f t="shared" ref="H78:H79" si="21">SUM(I78:J78)</f>
        <v>30</v>
      </c>
      <c r="I78" s="19">
        <v>0</v>
      </c>
      <c r="J78" s="29" cm="1">
        <f t="array" ref="J78">SUMPRODUCT(ROUND(IF(IF(J75:J76&gt;0,E75:E76/(J75:J76/H75:H76*D75:D76),0)*J75:J76&gt;J75:J76,J75:J76,IF(J75:J76&gt;0,E75:E76/(J75:J76/H75:H76*D75:D76),0)*J75:J76),0))</f>
        <v>30</v>
      </c>
      <c r="K78" s="29" cm="1">
        <f t="array" ref="K78">SUMPRODUCT(ROUND(IF(K75:K76&gt;0,E75:E76/D75:D76,0)*K75:K76,0))</f>
        <v>2</v>
      </c>
      <c r="L78" s="19">
        <f t="shared" ref="L78:M78" si="22">SUMIF($E75:$E76,"&gt;0",L75:L76)</f>
        <v>0</v>
      </c>
      <c r="M78" s="19">
        <f t="shared" si="22"/>
        <v>0</v>
      </c>
    </row>
    <row r="79" spans="1:13" x14ac:dyDescent="0.3">
      <c r="A79" s="59" t="s">
        <v>39</v>
      </c>
      <c r="B79" s="59"/>
      <c r="C79" s="59"/>
      <c r="D79" s="19">
        <f>SUMIF(G75:G76,"f",D75:D76)</f>
        <v>10</v>
      </c>
      <c r="E79" s="19">
        <f>SUMIF(G75:G76,"f",E75:E76)</f>
        <v>2.5</v>
      </c>
      <c r="F79" s="19" t="s">
        <v>37</v>
      </c>
      <c r="G79" s="19" t="s">
        <v>37</v>
      </c>
      <c r="H79" s="19">
        <f t="shared" si="21"/>
        <v>120</v>
      </c>
      <c r="I79" s="19">
        <f>SUMIF($G75:$G76,"f",I75:I76)</f>
        <v>60</v>
      </c>
      <c r="J79" s="19">
        <f t="shared" ref="J79" si="23">SUMIF($G75:$G76,"f",J75:J76)</f>
        <v>60</v>
      </c>
      <c r="K79" s="19">
        <f>SUMIF($G75:$G76,"f",K75:K76)</f>
        <v>8</v>
      </c>
      <c r="L79" s="19">
        <f t="shared" ref="L79:M79" si="24">SUMIF($G75:$G76,"f",L75:L76)</f>
        <v>0</v>
      </c>
      <c r="M79" s="19">
        <f t="shared" si="24"/>
        <v>0</v>
      </c>
    </row>
    <row r="80" spans="1:13" x14ac:dyDescent="0.3">
      <c r="A80" s="58" t="s">
        <v>83</v>
      </c>
      <c r="B80" s="58"/>
      <c r="C80" s="58"/>
      <c r="D80" s="28">
        <f>D60+D65+D71+D77</f>
        <v>30</v>
      </c>
      <c r="E80" s="28">
        <f>E60+E65+E71+E77</f>
        <v>12.33</v>
      </c>
      <c r="F80" s="28" t="s">
        <v>37</v>
      </c>
      <c r="G80" s="28" t="s">
        <v>37</v>
      </c>
      <c r="H80" s="28">
        <f>H60+H65+H71+H77</f>
        <v>375</v>
      </c>
      <c r="I80" s="28">
        <f t="shared" ref="I80:M80" si="25">I60+I65+I71+I77</f>
        <v>165</v>
      </c>
      <c r="J80" s="28">
        <f t="shared" si="25"/>
        <v>210</v>
      </c>
      <c r="K80" s="28">
        <f t="shared" si="25"/>
        <v>20</v>
      </c>
      <c r="L80" s="28">
        <f t="shared" si="25"/>
        <v>0</v>
      </c>
      <c r="M80" s="28">
        <f t="shared" si="25"/>
        <v>0</v>
      </c>
    </row>
    <row r="81" spans="1:13" x14ac:dyDescent="0.3">
      <c r="A81" s="58" t="s">
        <v>84</v>
      </c>
      <c r="B81" s="58"/>
      <c r="C81" s="58"/>
      <c r="D81" s="28">
        <f>D51+D80</f>
        <v>60</v>
      </c>
      <c r="E81" s="28">
        <f>E51+E80</f>
        <v>23.979999999999997</v>
      </c>
      <c r="F81" s="28" t="s">
        <v>37</v>
      </c>
      <c r="G81" s="28" t="s">
        <v>37</v>
      </c>
      <c r="H81" s="28">
        <f t="shared" ref="H81:M81" si="26">H51+H80</f>
        <v>762</v>
      </c>
      <c r="I81" s="28">
        <f t="shared" si="26"/>
        <v>327</v>
      </c>
      <c r="J81" s="28">
        <f t="shared" si="26"/>
        <v>435</v>
      </c>
      <c r="K81" s="28">
        <f t="shared" si="26"/>
        <v>41</v>
      </c>
      <c r="L81" s="28">
        <f t="shared" si="26"/>
        <v>0</v>
      </c>
      <c r="M81" s="28">
        <f t="shared" si="26"/>
        <v>0</v>
      </c>
    </row>
    <row r="82" spans="1:13" x14ac:dyDescent="0.3">
      <c r="A82" s="26"/>
      <c r="B82" s="26"/>
      <c r="C82" s="26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x14ac:dyDescent="0.3">
      <c r="A83" s="26" t="s">
        <v>10</v>
      </c>
    </row>
    <row r="84" spans="1:13" ht="72" customHeight="1" x14ac:dyDescent="0.3">
      <c r="A84" s="66" t="s">
        <v>24</v>
      </c>
      <c r="B84" s="66" t="s">
        <v>25</v>
      </c>
      <c r="C84" s="63" t="s">
        <v>26</v>
      </c>
      <c r="D84" s="63" t="s">
        <v>27</v>
      </c>
      <c r="E84" s="62" t="s">
        <v>28</v>
      </c>
      <c r="F84" s="63" t="s">
        <v>29</v>
      </c>
      <c r="G84" s="62" t="s">
        <v>30</v>
      </c>
      <c r="H84" s="67" t="s">
        <v>31</v>
      </c>
      <c r="I84" s="67"/>
      <c r="J84" s="67"/>
      <c r="K84" s="67"/>
      <c r="L84" s="63" t="s">
        <v>91</v>
      </c>
      <c r="M84" s="63" t="s">
        <v>134</v>
      </c>
    </row>
    <row r="85" spans="1:13" ht="72" customHeight="1" x14ac:dyDescent="0.3">
      <c r="A85" s="66"/>
      <c r="B85" s="66"/>
      <c r="C85" s="63"/>
      <c r="D85" s="63"/>
      <c r="E85" s="62"/>
      <c r="F85" s="63"/>
      <c r="G85" s="62"/>
      <c r="H85" s="53" t="s">
        <v>2</v>
      </c>
      <c r="I85" s="27" t="s">
        <v>3</v>
      </c>
      <c r="J85" s="27" t="s">
        <v>4</v>
      </c>
      <c r="K85" s="27" t="s">
        <v>66</v>
      </c>
      <c r="L85" s="63"/>
      <c r="M85" s="63"/>
    </row>
    <row r="86" spans="1:13" x14ac:dyDescent="0.3">
      <c r="A86" s="72" t="s">
        <v>32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1:13" x14ac:dyDescent="0.3">
      <c r="A87" s="122" t="s">
        <v>33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</row>
    <row r="88" spans="1:13" x14ac:dyDescent="0.3">
      <c r="A88" s="19">
        <v>1</v>
      </c>
      <c r="B88" s="46" t="s">
        <v>11</v>
      </c>
      <c r="C88" s="11">
        <v>3</v>
      </c>
      <c r="D88" s="11">
        <v>2</v>
      </c>
      <c r="E88" s="19">
        <v>0</v>
      </c>
      <c r="F88" s="11" t="s">
        <v>69</v>
      </c>
      <c r="G88" s="19" t="s">
        <v>34</v>
      </c>
      <c r="H88" s="19">
        <f t="shared" ref="H88:H89" si="27">I88+J88</f>
        <v>30</v>
      </c>
      <c r="I88" s="11">
        <v>0</v>
      </c>
      <c r="J88" s="11">
        <v>30</v>
      </c>
      <c r="K88" s="11">
        <v>1</v>
      </c>
      <c r="L88" s="19">
        <v>0</v>
      </c>
      <c r="M88" s="19">
        <v>0</v>
      </c>
    </row>
    <row r="89" spans="1:13" x14ac:dyDescent="0.3">
      <c r="A89" s="19">
        <v>2</v>
      </c>
      <c r="B89" s="46" t="s">
        <v>21</v>
      </c>
      <c r="C89" s="11">
        <v>3</v>
      </c>
      <c r="D89" s="11">
        <v>0</v>
      </c>
      <c r="E89" s="19">
        <v>0</v>
      </c>
      <c r="F89" s="11" t="s">
        <v>69</v>
      </c>
      <c r="G89" s="19" t="s">
        <v>35</v>
      </c>
      <c r="H89" s="19">
        <f t="shared" si="27"/>
        <v>30</v>
      </c>
      <c r="I89" s="11">
        <v>0</v>
      </c>
      <c r="J89" s="11">
        <v>30</v>
      </c>
      <c r="K89" s="11">
        <v>0</v>
      </c>
      <c r="L89" s="19">
        <v>0</v>
      </c>
      <c r="M89" s="19">
        <v>0</v>
      </c>
    </row>
    <row r="90" spans="1:13" x14ac:dyDescent="0.3">
      <c r="A90" s="58" t="s">
        <v>36</v>
      </c>
      <c r="B90" s="58"/>
      <c r="C90" s="58"/>
      <c r="D90" s="28">
        <f>SUM(D88:D89)</f>
        <v>2</v>
      </c>
      <c r="E90" s="28">
        <f>SUM(E88:E89)</f>
        <v>0</v>
      </c>
      <c r="F90" s="28" t="s">
        <v>37</v>
      </c>
      <c r="G90" s="28" t="s">
        <v>37</v>
      </c>
      <c r="H90" s="28">
        <f>SUM(I90:J90)</f>
        <v>60</v>
      </c>
      <c r="I90" s="28">
        <f t="shared" ref="I90:M90" si="28">SUM(I88:I89)</f>
        <v>0</v>
      </c>
      <c r="J90" s="28">
        <f t="shared" si="28"/>
        <v>60</v>
      </c>
      <c r="K90" s="28">
        <f t="shared" si="28"/>
        <v>1</v>
      </c>
      <c r="L90" s="28">
        <f t="shared" si="28"/>
        <v>0</v>
      </c>
      <c r="M90" s="28">
        <f t="shared" si="28"/>
        <v>0</v>
      </c>
    </row>
    <row r="91" spans="1:13" x14ac:dyDescent="0.3">
      <c r="A91" s="59" t="s">
        <v>38</v>
      </c>
      <c r="B91" s="59"/>
      <c r="C91" s="59"/>
      <c r="D91" s="19" t="s">
        <v>37</v>
      </c>
      <c r="E91" s="19">
        <f>E90</f>
        <v>0</v>
      </c>
      <c r="F91" s="19" t="s">
        <v>37</v>
      </c>
      <c r="G91" s="19" t="s">
        <v>37</v>
      </c>
      <c r="H91" s="29">
        <f t="shared" ref="H91:H92" si="29">SUM(I91:J91)</f>
        <v>0</v>
      </c>
      <c r="I91" s="19">
        <v>0</v>
      </c>
      <c r="J91" s="29">
        <v>0</v>
      </c>
      <c r="K91" s="29" cm="1">
        <f t="array" ref="K91">SUMPRODUCT(ROUND(IF(K88:K89&gt;0,E88:E89/D88:D89,0)*K88:K89,0))</f>
        <v>0</v>
      </c>
      <c r="L91" s="19">
        <f t="shared" ref="L91:M91" si="30">SUMIF($E88:$E89,"&gt;0",L88:L89)</f>
        <v>0</v>
      </c>
      <c r="M91" s="19">
        <f t="shared" si="30"/>
        <v>0</v>
      </c>
    </row>
    <row r="92" spans="1:13" x14ac:dyDescent="0.3">
      <c r="A92" s="59" t="s">
        <v>39</v>
      </c>
      <c r="B92" s="59"/>
      <c r="C92" s="59"/>
      <c r="D92" s="19">
        <f>SUMIF(G88:G89,"f",D88:D89)</f>
        <v>2</v>
      </c>
      <c r="E92" s="19">
        <f>SUMIF(G88:G89,"f",E88:E89)</f>
        <v>0</v>
      </c>
      <c r="F92" s="19" t="s">
        <v>37</v>
      </c>
      <c r="G92" s="19" t="s">
        <v>37</v>
      </c>
      <c r="H92" s="19">
        <f t="shared" si="29"/>
        <v>30</v>
      </c>
      <c r="I92" s="19">
        <f t="shared" ref="I92:J92" si="31">SUMIF($G88:$G89,"f",I88:I89)</f>
        <v>0</v>
      </c>
      <c r="J92" s="19">
        <f t="shared" si="31"/>
        <v>30</v>
      </c>
      <c r="K92" s="19">
        <f>SUMIF($G88:$G89,"f",K88:K89)</f>
        <v>1</v>
      </c>
      <c r="L92" s="19">
        <f t="shared" ref="L92:M92" si="32">SUMIF($G88:$G89,"f",L88:L89)</f>
        <v>0</v>
      </c>
      <c r="M92" s="19">
        <f t="shared" si="32"/>
        <v>0</v>
      </c>
    </row>
    <row r="93" spans="1:13" x14ac:dyDescent="0.3">
      <c r="A93" s="70" t="s">
        <v>40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26"/>
    </row>
    <row r="94" spans="1:13" x14ac:dyDescent="0.3">
      <c r="A94" s="19">
        <v>1</v>
      </c>
      <c r="B94" s="37" t="s">
        <v>22</v>
      </c>
      <c r="C94" s="19">
        <v>3</v>
      </c>
      <c r="D94" s="19">
        <v>4.5</v>
      </c>
      <c r="E94" s="19">
        <v>2.25</v>
      </c>
      <c r="F94" s="11" t="s">
        <v>69</v>
      </c>
      <c r="G94" s="19" t="s">
        <v>35</v>
      </c>
      <c r="H94" s="19">
        <f>I94+J94</f>
        <v>60</v>
      </c>
      <c r="I94" s="19">
        <v>30</v>
      </c>
      <c r="J94" s="19">
        <v>30</v>
      </c>
      <c r="K94" s="19">
        <v>2</v>
      </c>
      <c r="L94" s="19">
        <v>0</v>
      </c>
      <c r="M94" s="19">
        <v>0</v>
      </c>
    </row>
    <row r="95" spans="1:13" x14ac:dyDescent="0.3">
      <c r="A95" s="58" t="s">
        <v>36</v>
      </c>
      <c r="B95" s="58"/>
      <c r="C95" s="58"/>
      <c r="D95" s="28">
        <f>SUM(D94:D94)</f>
        <v>4.5</v>
      </c>
      <c r="E95" s="28">
        <f>SUM(E94:E94)</f>
        <v>2.25</v>
      </c>
      <c r="F95" s="28" t="s">
        <v>37</v>
      </c>
      <c r="G95" s="28" t="s">
        <v>37</v>
      </c>
      <c r="H95" s="28">
        <f>SUM(I95:J95)</f>
        <v>60</v>
      </c>
      <c r="I95" s="28">
        <f>SUM(I94:I94)</f>
        <v>30</v>
      </c>
      <c r="J95" s="28">
        <f>SUM(J94:J94)</f>
        <v>30</v>
      </c>
      <c r="K95" s="28">
        <f>SUM(K94:K94)</f>
        <v>2</v>
      </c>
      <c r="L95" s="28">
        <f>SUM(L94:L94)</f>
        <v>0</v>
      </c>
      <c r="M95" s="28">
        <f>SUM(M94:M94)</f>
        <v>0</v>
      </c>
    </row>
    <row r="96" spans="1:13" x14ac:dyDescent="0.3">
      <c r="A96" s="59" t="s">
        <v>38</v>
      </c>
      <c r="B96" s="59"/>
      <c r="C96" s="59"/>
      <c r="D96" s="19" t="s">
        <v>37</v>
      </c>
      <c r="E96" s="19">
        <f>E95</f>
        <v>2.25</v>
      </c>
      <c r="F96" s="19" t="s">
        <v>37</v>
      </c>
      <c r="G96" s="19" t="s">
        <v>37</v>
      </c>
      <c r="H96" s="29">
        <f t="shared" ref="H96:H97" si="33">SUM(I96:J96)</f>
        <v>30</v>
      </c>
      <c r="I96" s="19">
        <v>0</v>
      </c>
      <c r="J96" s="29">
        <f>SUMPRODUCT(ROUND(IF(IF(J94&gt;0,E94/(J94/H94*D94),0)*J94&gt;J94,J94,IF(J94&gt;0,E94/(J94/H94*D94),0)*J94),0))</f>
        <v>30</v>
      </c>
      <c r="K96" s="29">
        <f>SUMPRODUCT(ROUND(IF(K94&gt;0,E94/D94,0)*K94,0))</f>
        <v>1</v>
      </c>
      <c r="L96" s="19">
        <f>SUMIF($E94:$E94,"&gt;0",L94:L94)</f>
        <v>0</v>
      </c>
      <c r="M96" s="19">
        <f>SUMIF($E94:$E94,"&gt;0",M94:M94)</f>
        <v>0</v>
      </c>
    </row>
    <row r="97" spans="1:13" x14ac:dyDescent="0.3">
      <c r="A97" s="59" t="s">
        <v>39</v>
      </c>
      <c r="B97" s="59"/>
      <c r="C97" s="59"/>
      <c r="D97" s="19">
        <f>SUMIF(G94:G94,"f",D94:D94)</f>
        <v>0</v>
      </c>
      <c r="E97" s="19">
        <f>SUMIF(G94:G94,"f",E94:E94)</f>
        <v>0</v>
      </c>
      <c r="F97" s="19" t="s">
        <v>37</v>
      </c>
      <c r="G97" s="19" t="s">
        <v>37</v>
      </c>
      <c r="H97" s="19">
        <f t="shared" si="33"/>
        <v>0</v>
      </c>
      <c r="I97" s="19">
        <f>SUMIF($G94:$G94,"f",I94:I94)</f>
        <v>0</v>
      </c>
      <c r="J97" s="19">
        <f>SUMIF($G94:$G94,"f",J94:J94)</f>
        <v>0</v>
      </c>
      <c r="K97" s="19">
        <f>SUMIF($G94:$G94,"f",K94:K94)</f>
        <v>0</v>
      </c>
      <c r="L97" s="19">
        <f>SUMIF($G94:$G94,"f",L94:L94)</f>
        <v>0</v>
      </c>
      <c r="M97" s="19">
        <f>SUMIF($G94:$G94,"f",M94:M94)</f>
        <v>0</v>
      </c>
    </row>
    <row r="98" spans="1:13" x14ac:dyDescent="0.3">
      <c r="A98" s="70" t="s">
        <v>41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26"/>
    </row>
    <row r="99" spans="1:13" x14ac:dyDescent="0.3">
      <c r="A99" s="19">
        <v>1</v>
      </c>
      <c r="B99" s="46" t="s">
        <v>102</v>
      </c>
      <c r="C99" s="19">
        <v>3</v>
      </c>
      <c r="D99" s="19">
        <v>6</v>
      </c>
      <c r="E99" s="19">
        <v>3.6</v>
      </c>
      <c r="F99" s="19" t="s">
        <v>70</v>
      </c>
      <c r="G99" s="11" t="s">
        <v>35</v>
      </c>
      <c r="H99" s="11">
        <f>I99+J99</f>
        <v>75</v>
      </c>
      <c r="I99" s="11">
        <v>30</v>
      </c>
      <c r="J99" s="11">
        <v>45</v>
      </c>
      <c r="K99" s="11">
        <v>4</v>
      </c>
      <c r="L99" s="19">
        <v>0</v>
      </c>
      <c r="M99" s="19">
        <v>0</v>
      </c>
    </row>
    <row r="100" spans="1:13" x14ac:dyDescent="0.3">
      <c r="A100" s="19">
        <v>2</v>
      </c>
      <c r="B100" s="46" t="s">
        <v>103</v>
      </c>
      <c r="C100" s="19">
        <v>3</v>
      </c>
      <c r="D100" s="19">
        <v>6</v>
      </c>
      <c r="E100" s="19">
        <v>3.6</v>
      </c>
      <c r="F100" s="19" t="s">
        <v>70</v>
      </c>
      <c r="G100" s="11" t="s">
        <v>35</v>
      </c>
      <c r="H100" s="11">
        <f t="shared" ref="H100" si="34">I100+J100</f>
        <v>75</v>
      </c>
      <c r="I100" s="11">
        <v>30</v>
      </c>
      <c r="J100" s="11">
        <v>45</v>
      </c>
      <c r="K100" s="11">
        <v>4</v>
      </c>
      <c r="L100" s="19">
        <v>0</v>
      </c>
      <c r="M100" s="19">
        <v>0</v>
      </c>
    </row>
    <row r="101" spans="1:13" x14ac:dyDescent="0.3">
      <c r="A101" s="19">
        <v>3</v>
      </c>
      <c r="B101" s="50" t="s">
        <v>104</v>
      </c>
      <c r="C101" s="19">
        <v>3</v>
      </c>
      <c r="D101" s="19">
        <v>2</v>
      </c>
      <c r="E101" s="19">
        <v>0</v>
      </c>
      <c r="F101" s="11" t="s">
        <v>69</v>
      </c>
      <c r="G101" s="11" t="s">
        <v>35</v>
      </c>
      <c r="H101" s="11">
        <f>I101+J101</f>
        <v>30</v>
      </c>
      <c r="I101" s="11">
        <v>30</v>
      </c>
      <c r="J101" s="11">
        <v>0</v>
      </c>
      <c r="K101" s="11">
        <v>2</v>
      </c>
      <c r="L101" s="19">
        <v>0</v>
      </c>
      <c r="M101" s="19">
        <v>0</v>
      </c>
    </row>
    <row r="102" spans="1:13" x14ac:dyDescent="0.3">
      <c r="A102" s="58" t="s">
        <v>36</v>
      </c>
      <c r="B102" s="58"/>
      <c r="C102" s="58"/>
      <c r="D102" s="28">
        <f>SUM(D99:D101)</f>
        <v>14</v>
      </c>
      <c r="E102" s="28">
        <f>SUM(E99:E101)</f>
        <v>7.2</v>
      </c>
      <c r="F102" s="28" t="s">
        <v>37</v>
      </c>
      <c r="G102" s="28" t="s">
        <v>37</v>
      </c>
      <c r="H102" s="28">
        <f>SUM(I102:J102)</f>
        <v>180</v>
      </c>
      <c r="I102" s="28">
        <f>SUM(I99:I101)</f>
        <v>90</v>
      </c>
      <c r="J102" s="28">
        <f>SUM(J99:J101)</f>
        <v>90</v>
      </c>
      <c r="K102" s="28">
        <f>SUM(K99:K101)</f>
        <v>10</v>
      </c>
      <c r="L102" s="28">
        <f>SUM(L99:L101)</f>
        <v>0</v>
      </c>
      <c r="M102" s="28">
        <f>SUM(M99:M101)</f>
        <v>0</v>
      </c>
    </row>
    <row r="103" spans="1:13" x14ac:dyDescent="0.3">
      <c r="A103" s="59" t="s">
        <v>38</v>
      </c>
      <c r="B103" s="59"/>
      <c r="C103" s="59"/>
      <c r="D103" s="19" t="s">
        <v>37</v>
      </c>
      <c r="E103" s="19">
        <f>E102</f>
        <v>7.2</v>
      </c>
      <c r="F103" s="19" t="s">
        <v>37</v>
      </c>
      <c r="G103" s="19" t="s">
        <v>37</v>
      </c>
      <c r="H103" s="29">
        <f t="shared" ref="H103:H104" si="35">SUM(I103:J103)</f>
        <v>90</v>
      </c>
      <c r="I103" s="19">
        <v>0</v>
      </c>
      <c r="J103" s="29" cm="1">
        <f t="array" ref="J103">SUMPRODUCT(ROUND(IF(IF(J99:J101&gt;0,E99:E101/(J99:J101/H99:H101*D99:D101),0)*J99:J101&gt;J99:J101,J99:J101,IF(J99:J101&gt;0,E99:E101/(J99:J101/H99:H101*D99:D101),0)*J99:J101),0))</f>
        <v>90</v>
      </c>
      <c r="K103" s="29" cm="1">
        <f t="array" ref="K103">SUMPRODUCT(ROUND(IF(K99:K101&gt;0,E99:E101/D99:D101,0)*K99:K101,0))</f>
        <v>4</v>
      </c>
      <c r="L103" s="19">
        <f>SUMIF($E99:$E101,"&gt;0",L99:L101)</f>
        <v>0</v>
      </c>
      <c r="M103" s="19">
        <f>SUMIF($E99:$E101,"&gt;0",M99:M101)</f>
        <v>0</v>
      </c>
    </row>
    <row r="104" spans="1:13" x14ac:dyDescent="0.3">
      <c r="A104" s="59" t="s">
        <v>39</v>
      </c>
      <c r="B104" s="59"/>
      <c r="C104" s="59"/>
      <c r="D104" s="19">
        <f>SUMIF(G99:G101,"f",D99:D101)</f>
        <v>0</v>
      </c>
      <c r="E104" s="19">
        <f>SUMIF(G99:G101,"f",E99:E101)</f>
        <v>0</v>
      </c>
      <c r="F104" s="19" t="s">
        <v>37</v>
      </c>
      <c r="G104" s="19" t="s">
        <v>37</v>
      </c>
      <c r="H104" s="19">
        <f t="shared" si="35"/>
        <v>0</v>
      </c>
      <c r="I104" s="19">
        <f>SUMIF($G99:$G101,"f",I99:I101)</f>
        <v>0</v>
      </c>
      <c r="J104" s="19">
        <f>SUMIF($G99:$G101,"f",J99:J101)</f>
        <v>0</v>
      </c>
      <c r="K104" s="19">
        <f>SUMIF($G99:$G101,"f",K99:K101)</f>
        <v>0</v>
      </c>
      <c r="L104" s="19">
        <f>SUMIF($G99:$G101,"f",L99:L101)</f>
        <v>0</v>
      </c>
      <c r="M104" s="19">
        <f>SUMIF($G99:$G101,"f",M99:M101)</f>
        <v>0</v>
      </c>
    </row>
    <row r="105" spans="1:13" x14ac:dyDescent="0.3">
      <c r="A105" s="70" t="s">
        <v>42</v>
      </c>
      <c r="B105" s="71"/>
      <c r="C105" s="71"/>
      <c r="D105" s="71"/>
      <c r="E105" s="71"/>
      <c r="F105" s="71"/>
      <c r="G105" s="71"/>
      <c r="H105" s="71"/>
      <c r="I105" s="61"/>
      <c r="J105" s="61"/>
      <c r="K105" s="61"/>
      <c r="L105" s="71"/>
      <c r="M105" s="26"/>
    </row>
    <row r="106" spans="1:13" x14ac:dyDescent="0.3">
      <c r="A106" s="19">
        <v>1</v>
      </c>
      <c r="B106" s="46" t="s">
        <v>151</v>
      </c>
      <c r="C106" s="19">
        <v>3</v>
      </c>
      <c r="D106" s="19">
        <v>3.5</v>
      </c>
      <c r="E106" s="19">
        <v>1.17</v>
      </c>
      <c r="F106" s="11" t="s">
        <v>70</v>
      </c>
      <c r="G106" s="19" t="s">
        <v>34</v>
      </c>
      <c r="H106" s="19">
        <f>I106+J106</f>
        <v>45</v>
      </c>
      <c r="I106" s="11">
        <v>15</v>
      </c>
      <c r="J106" s="11">
        <v>30</v>
      </c>
      <c r="K106" s="11">
        <v>4</v>
      </c>
      <c r="L106" s="19">
        <v>0</v>
      </c>
      <c r="M106" s="19">
        <v>0</v>
      </c>
    </row>
    <row r="107" spans="1:13" x14ac:dyDescent="0.3">
      <c r="A107" s="19">
        <v>2</v>
      </c>
      <c r="B107" s="49" t="s">
        <v>152</v>
      </c>
      <c r="C107" s="19">
        <v>3</v>
      </c>
      <c r="D107" s="19">
        <v>6</v>
      </c>
      <c r="E107" s="19">
        <v>2.4</v>
      </c>
      <c r="F107" s="11" t="s">
        <v>70</v>
      </c>
      <c r="G107" s="19" t="s">
        <v>34</v>
      </c>
      <c r="H107" s="19">
        <f>I107+J107</f>
        <v>75</v>
      </c>
      <c r="I107" s="11">
        <v>30</v>
      </c>
      <c r="J107" s="11">
        <v>45</v>
      </c>
      <c r="K107" s="11">
        <v>4</v>
      </c>
      <c r="L107" s="19">
        <v>0</v>
      </c>
      <c r="M107" s="19">
        <v>0</v>
      </c>
    </row>
    <row r="108" spans="1:13" x14ac:dyDescent="0.3">
      <c r="A108" s="58" t="s">
        <v>36</v>
      </c>
      <c r="B108" s="58"/>
      <c r="C108" s="58"/>
      <c r="D108" s="28">
        <f>SUM(D106:D107)</f>
        <v>9.5</v>
      </c>
      <c r="E108" s="28">
        <f>SUM(E106:E107)</f>
        <v>3.57</v>
      </c>
      <c r="F108" s="28" t="s">
        <v>37</v>
      </c>
      <c r="G108" s="28" t="s">
        <v>37</v>
      </c>
      <c r="H108" s="28">
        <f>SUM(I108:J108)</f>
        <v>120</v>
      </c>
      <c r="I108" s="28">
        <f t="shared" ref="I108:M108" si="36">SUM(I106:I107)</f>
        <v>45</v>
      </c>
      <c r="J108" s="28">
        <f t="shared" si="36"/>
        <v>75</v>
      </c>
      <c r="K108" s="28">
        <f t="shared" si="36"/>
        <v>8</v>
      </c>
      <c r="L108" s="28">
        <f t="shared" si="36"/>
        <v>0</v>
      </c>
      <c r="M108" s="28">
        <f t="shared" si="36"/>
        <v>0</v>
      </c>
    </row>
    <row r="109" spans="1:13" x14ac:dyDescent="0.3">
      <c r="A109" s="59" t="s">
        <v>38</v>
      </c>
      <c r="B109" s="59"/>
      <c r="C109" s="59"/>
      <c r="D109" s="19" t="s">
        <v>37</v>
      </c>
      <c r="E109" s="19">
        <f>E108</f>
        <v>3.57</v>
      </c>
      <c r="F109" s="19" t="s">
        <v>37</v>
      </c>
      <c r="G109" s="19" t="s">
        <v>37</v>
      </c>
      <c r="H109" s="29">
        <f t="shared" ref="H109:H110" si="37">SUM(I109:J109)</f>
        <v>45</v>
      </c>
      <c r="I109" s="19">
        <v>0</v>
      </c>
      <c r="J109" s="29" cm="1">
        <f t="array" ref="J109">SUMPRODUCT(ROUND(IF(IF(J106:J107&gt;0,E106:E107/(J106:J107/H106:H107*D106:D107),0)*J106:J107&gt;J106:J107,J106:J107,IF(J106:J107&gt;0,E106:E107/(J106:J107/H106:H107*D106:D107),0)*J106:J107),0))</f>
        <v>45</v>
      </c>
      <c r="K109" s="29" cm="1">
        <f t="array" ref="K109">SUMPRODUCT(ROUND(IF(K106:K107&gt;0,E106:E107/D106:D107,0)*K106:K107,0))</f>
        <v>3</v>
      </c>
      <c r="L109" s="19">
        <f t="shared" ref="L109:M109" si="38">SUMIF($E106:$E107,"&gt;0",L106:L107)</f>
        <v>0</v>
      </c>
      <c r="M109" s="19">
        <f t="shared" si="38"/>
        <v>0</v>
      </c>
    </row>
    <row r="110" spans="1:13" x14ac:dyDescent="0.3">
      <c r="A110" s="59" t="s">
        <v>39</v>
      </c>
      <c r="B110" s="59"/>
      <c r="C110" s="59"/>
      <c r="D110" s="19">
        <f>SUMIF(G106:G107,"f",D106:D107)</f>
        <v>9.5</v>
      </c>
      <c r="E110" s="19">
        <f>SUMIF(G106:G107,"f",E106:E107)</f>
        <v>3.57</v>
      </c>
      <c r="F110" s="19" t="s">
        <v>37</v>
      </c>
      <c r="G110" s="19" t="s">
        <v>37</v>
      </c>
      <c r="H110" s="19">
        <f t="shared" si="37"/>
        <v>120</v>
      </c>
      <c r="I110" s="19">
        <f t="shared" ref="I110:J110" si="39">SUMIF($G106:$G107,"f",I106:I107)</f>
        <v>45</v>
      </c>
      <c r="J110" s="19">
        <f t="shared" si="39"/>
        <v>75</v>
      </c>
      <c r="K110" s="19">
        <f>SUMIF($G106:$G107,"f",K106:K107)</f>
        <v>8</v>
      </c>
      <c r="L110" s="19">
        <f t="shared" ref="L110:M110" si="40">SUMIF($G106:$G107,"f",L106:L107)</f>
        <v>0</v>
      </c>
      <c r="M110" s="19">
        <f t="shared" si="40"/>
        <v>0</v>
      </c>
    </row>
    <row r="111" spans="1:13" x14ac:dyDescent="0.3">
      <c r="A111" s="58" t="s">
        <v>85</v>
      </c>
      <c r="B111" s="58"/>
      <c r="C111" s="58"/>
      <c r="D111" s="28">
        <f>D90+D95+D102+D108</f>
        <v>30</v>
      </c>
      <c r="E111" s="28">
        <f>E90+E95+E102+E108</f>
        <v>13.02</v>
      </c>
      <c r="F111" s="28" t="s">
        <v>37</v>
      </c>
      <c r="G111" s="28" t="s">
        <v>37</v>
      </c>
      <c r="H111" s="28">
        <f t="shared" ref="H111:M111" si="41">H90+H95+H102+H108</f>
        <v>420</v>
      </c>
      <c r="I111" s="28">
        <f t="shared" si="41"/>
        <v>165</v>
      </c>
      <c r="J111" s="28">
        <f t="shared" si="41"/>
        <v>255</v>
      </c>
      <c r="K111" s="28">
        <f t="shared" si="41"/>
        <v>21</v>
      </c>
      <c r="L111" s="28">
        <f t="shared" si="41"/>
        <v>0</v>
      </c>
      <c r="M111" s="28">
        <f t="shared" si="41"/>
        <v>0</v>
      </c>
    </row>
    <row r="113" spans="1:13" x14ac:dyDescent="0.3">
      <c r="A113" s="26" t="s">
        <v>13</v>
      </c>
    </row>
    <row r="114" spans="1:13" ht="72" customHeight="1" x14ac:dyDescent="0.3">
      <c r="A114" s="66" t="s">
        <v>24</v>
      </c>
      <c r="B114" s="66" t="s">
        <v>25</v>
      </c>
      <c r="C114" s="63" t="s">
        <v>26</v>
      </c>
      <c r="D114" s="63" t="s">
        <v>27</v>
      </c>
      <c r="E114" s="62" t="s">
        <v>28</v>
      </c>
      <c r="F114" s="63" t="s">
        <v>29</v>
      </c>
      <c r="G114" s="62" t="s">
        <v>30</v>
      </c>
      <c r="H114" s="67" t="s">
        <v>31</v>
      </c>
      <c r="I114" s="67"/>
      <c r="J114" s="67"/>
      <c r="K114" s="67"/>
      <c r="L114" s="63" t="s">
        <v>91</v>
      </c>
      <c r="M114" s="63" t="s">
        <v>134</v>
      </c>
    </row>
    <row r="115" spans="1:13" ht="72" customHeight="1" x14ac:dyDescent="0.3">
      <c r="A115" s="66"/>
      <c r="B115" s="66"/>
      <c r="C115" s="63"/>
      <c r="D115" s="63"/>
      <c r="E115" s="62"/>
      <c r="F115" s="63"/>
      <c r="G115" s="62"/>
      <c r="H115" s="53" t="s">
        <v>2</v>
      </c>
      <c r="I115" s="27" t="s">
        <v>3</v>
      </c>
      <c r="J115" s="27" t="s">
        <v>4</v>
      </c>
      <c r="K115" s="27" t="s">
        <v>66</v>
      </c>
      <c r="L115" s="63"/>
      <c r="M115" s="63"/>
    </row>
    <row r="116" spans="1:13" x14ac:dyDescent="0.3">
      <c r="A116" s="72" t="s">
        <v>32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</row>
    <row r="117" spans="1:13" x14ac:dyDescent="0.3">
      <c r="A117" s="74" t="s">
        <v>33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</row>
    <row r="118" spans="1:13" x14ac:dyDescent="0.3">
      <c r="A118" s="19">
        <v>1</v>
      </c>
      <c r="B118" s="46" t="s">
        <v>14</v>
      </c>
      <c r="C118" s="11">
        <v>4</v>
      </c>
      <c r="D118" s="11">
        <v>2</v>
      </c>
      <c r="E118" s="19">
        <v>0</v>
      </c>
      <c r="F118" s="11" t="s">
        <v>69</v>
      </c>
      <c r="G118" s="19" t="s">
        <v>34</v>
      </c>
      <c r="H118" s="19">
        <f t="shared" ref="H118:H119" si="42">I118+J118</f>
        <v>30</v>
      </c>
      <c r="I118" s="11">
        <v>0</v>
      </c>
      <c r="J118" s="11">
        <v>30</v>
      </c>
      <c r="K118" s="11">
        <v>1</v>
      </c>
      <c r="L118" s="19">
        <v>0</v>
      </c>
      <c r="M118" s="19">
        <v>0</v>
      </c>
    </row>
    <row r="119" spans="1:13" x14ac:dyDescent="0.3">
      <c r="A119" s="19">
        <v>2</v>
      </c>
      <c r="B119" s="46" t="s">
        <v>15</v>
      </c>
      <c r="C119" s="11">
        <v>4</v>
      </c>
      <c r="D119" s="11">
        <v>0</v>
      </c>
      <c r="E119" s="19">
        <v>0</v>
      </c>
      <c r="F119" s="11" t="s">
        <v>69</v>
      </c>
      <c r="G119" s="19" t="s">
        <v>35</v>
      </c>
      <c r="H119" s="19">
        <f t="shared" si="42"/>
        <v>30</v>
      </c>
      <c r="I119" s="11">
        <v>0</v>
      </c>
      <c r="J119" s="11">
        <v>30</v>
      </c>
      <c r="K119" s="11">
        <v>0</v>
      </c>
      <c r="L119" s="19">
        <v>0</v>
      </c>
      <c r="M119" s="19">
        <v>0</v>
      </c>
    </row>
    <row r="120" spans="1:13" x14ac:dyDescent="0.3">
      <c r="A120" s="58" t="s">
        <v>36</v>
      </c>
      <c r="B120" s="58"/>
      <c r="C120" s="58"/>
      <c r="D120" s="28">
        <f>SUM(D118:D119)</f>
        <v>2</v>
      </c>
      <c r="E120" s="28">
        <f>SUM(E118:E119)</f>
        <v>0</v>
      </c>
      <c r="F120" s="28" t="s">
        <v>37</v>
      </c>
      <c r="G120" s="28" t="s">
        <v>37</v>
      </c>
      <c r="H120" s="28">
        <f>SUM(I120:J120)</f>
        <v>60</v>
      </c>
      <c r="I120" s="28">
        <f t="shared" ref="I120:M120" si="43">SUM(I118:I119)</f>
        <v>0</v>
      </c>
      <c r="J120" s="28">
        <f t="shared" si="43"/>
        <v>60</v>
      </c>
      <c r="K120" s="28">
        <f t="shared" si="43"/>
        <v>1</v>
      </c>
      <c r="L120" s="28">
        <f t="shared" si="43"/>
        <v>0</v>
      </c>
      <c r="M120" s="28">
        <f t="shared" si="43"/>
        <v>0</v>
      </c>
    </row>
    <row r="121" spans="1:13" x14ac:dyDescent="0.3">
      <c r="A121" s="59" t="s">
        <v>38</v>
      </c>
      <c r="B121" s="59"/>
      <c r="C121" s="59"/>
      <c r="D121" s="19" t="s">
        <v>37</v>
      </c>
      <c r="E121" s="19">
        <f>E120</f>
        <v>0</v>
      </c>
      <c r="F121" s="19" t="s">
        <v>37</v>
      </c>
      <c r="G121" s="19" t="s">
        <v>37</v>
      </c>
      <c r="H121" s="29">
        <f t="shared" ref="H121:H122" si="44">SUM(I121:J121)</f>
        <v>0</v>
      </c>
      <c r="I121" s="19">
        <v>0</v>
      </c>
      <c r="J121" s="29">
        <v>0</v>
      </c>
      <c r="K121" s="29" cm="1">
        <f t="array" ref="K121">SUMPRODUCT(ROUND(IF(K118:K119&gt;0,E118:E119/D118:D119,0)*K118:K119,0))</f>
        <v>0</v>
      </c>
      <c r="L121" s="19">
        <f t="shared" ref="L121:M121" si="45">SUMIF($E118:$E119,"&gt;0",L118:L119)</f>
        <v>0</v>
      </c>
      <c r="M121" s="19">
        <f t="shared" si="45"/>
        <v>0</v>
      </c>
    </row>
    <row r="122" spans="1:13" x14ac:dyDescent="0.3">
      <c r="A122" s="59" t="s">
        <v>39</v>
      </c>
      <c r="B122" s="59"/>
      <c r="C122" s="59"/>
      <c r="D122" s="19">
        <f>SUMIF(G118:G119,"f",D118:D119)</f>
        <v>2</v>
      </c>
      <c r="E122" s="19">
        <f>SUMIF(G118:G119,"f",E118:E119)</f>
        <v>0</v>
      </c>
      <c r="F122" s="19" t="s">
        <v>37</v>
      </c>
      <c r="G122" s="19" t="s">
        <v>37</v>
      </c>
      <c r="H122" s="19">
        <f t="shared" si="44"/>
        <v>30</v>
      </c>
      <c r="I122" s="19">
        <f t="shared" ref="I122:J122" si="46">SUMIF($G118:$G119,"f",I118:I119)</f>
        <v>0</v>
      </c>
      <c r="J122" s="19">
        <f t="shared" si="46"/>
        <v>30</v>
      </c>
      <c r="K122" s="19">
        <f>SUMIF($G118:$G119,"f",K118:K119)</f>
        <v>1</v>
      </c>
      <c r="L122" s="19">
        <f t="shared" ref="L122:M122" si="47">SUMIF($G118:$G119,"f",L118:L119)</f>
        <v>0</v>
      </c>
      <c r="M122" s="19">
        <f t="shared" si="47"/>
        <v>0</v>
      </c>
    </row>
    <row r="123" spans="1:13" x14ac:dyDescent="0.3">
      <c r="A123" s="70" t="s">
        <v>41</v>
      </c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26"/>
    </row>
    <row r="124" spans="1:13" x14ac:dyDescent="0.3">
      <c r="A124" s="19">
        <v>1</v>
      </c>
      <c r="B124" s="46" t="s">
        <v>108</v>
      </c>
      <c r="C124" s="19">
        <v>4</v>
      </c>
      <c r="D124" s="19">
        <v>5</v>
      </c>
      <c r="E124" s="19">
        <v>2.5</v>
      </c>
      <c r="F124" s="11" t="s">
        <v>70</v>
      </c>
      <c r="G124" s="19" t="s">
        <v>35</v>
      </c>
      <c r="H124" s="19">
        <f>I124+J124</f>
        <v>60</v>
      </c>
      <c r="I124" s="11">
        <v>30</v>
      </c>
      <c r="J124" s="11">
        <v>30</v>
      </c>
      <c r="K124" s="11">
        <v>4</v>
      </c>
      <c r="L124" s="19">
        <v>0</v>
      </c>
      <c r="M124" s="19">
        <v>0</v>
      </c>
    </row>
    <row r="125" spans="1:13" x14ac:dyDescent="0.3">
      <c r="A125" s="58" t="s">
        <v>36</v>
      </c>
      <c r="B125" s="58"/>
      <c r="C125" s="58"/>
      <c r="D125" s="28">
        <f>SUM(D124:D124)</f>
        <v>5</v>
      </c>
      <c r="E125" s="28">
        <f>SUM(E124:E124)</f>
        <v>2.5</v>
      </c>
      <c r="F125" s="28" t="s">
        <v>37</v>
      </c>
      <c r="G125" s="28" t="s">
        <v>37</v>
      </c>
      <c r="H125" s="28">
        <f t="shared" ref="H125:M125" si="48">SUM(H124:H124)</f>
        <v>60</v>
      </c>
      <c r="I125" s="28">
        <f t="shared" si="48"/>
        <v>30</v>
      </c>
      <c r="J125" s="28">
        <f t="shared" si="48"/>
        <v>30</v>
      </c>
      <c r="K125" s="28">
        <f t="shared" si="48"/>
        <v>4</v>
      </c>
      <c r="L125" s="28">
        <f t="shared" si="48"/>
        <v>0</v>
      </c>
      <c r="M125" s="28">
        <f t="shared" si="48"/>
        <v>0</v>
      </c>
    </row>
    <row r="126" spans="1:13" x14ac:dyDescent="0.3">
      <c r="A126" s="59" t="s">
        <v>38</v>
      </c>
      <c r="B126" s="59"/>
      <c r="C126" s="59"/>
      <c r="D126" s="19" t="s">
        <v>37</v>
      </c>
      <c r="E126" s="19">
        <f>E125</f>
        <v>2.5</v>
      </c>
      <c r="F126" s="19" t="s">
        <v>37</v>
      </c>
      <c r="G126" s="19" t="s">
        <v>37</v>
      </c>
      <c r="H126" s="29">
        <f>SUM(I126:J126)</f>
        <v>30</v>
      </c>
      <c r="I126" s="19">
        <v>0</v>
      </c>
      <c r="J126" s="29">
        <f>SUMPRODUCT(ROUND(IF(IF(J124&gt;0,E124/(J124/H124*D124),0)*J124&gt;J124,J124,IF(J124&gt;0,E124/(J124/H124*D124),0)*J124),0))</f>
        <v>30</v>
      </c>
      <c r="K126" s="29">
        <f>SUMPRODUCT(ROUND(IF(K124&gt;0,E124/D124,0)*K124,0))</f>
        <v>2</v>
      </c>
      <c r="L126" s="19">
        <f>SUMIF($E124:$E124,"&gt;0",L124:L124)</f>
        <v>0</v>
      </c>
      <c r="M126" s="19">
        <f>SUMIF($E124:$E124,"&gt;0",M124:M124)</f>
        <v>0</v>
      </c>
    </row>
    <row r="127" spans="1:13" x14ac:dyDescent="0.3">
      <c r="A127" s="59" t="s">
        <v>39</v>
      </c>
      <c r="B127" s="59"/>
      <c r="C127" s="59"/>
      <c r="D127" s="19">
        <f>SUMIF(G124:G124,"f",D124:D124)</f>
        <v>0</v>
      </c>
      <c r="E127" s="19">
        <f>SUMIF(G124:G124,"f",E124:E124)</f>
        <v>0</v>
      </c>
      <c r="F127" s="19" t="s">
        <v>37</v>
      </c>
      <c r="G127" s="19" t="s">
        <v>37</v>
      </c>
      <c r="H127" s="19">
        <f t="shared" ref="H127" si="49">SUM(I127:J127)</f>
        <v>0</v>
      </c>
      <c r="I127" s="19">
        <f>SUMIF($G124:$G124,"f",I124:I124)</f>
        <v>0</v>
      </c>
      <c r="J127" s="19">
        <f>SUMIF($G124:$G124,"f",J124:J124)</f>
        <v>0</v>
      </c>
      <c r="K127" s="19">
        <f>SUMIF($G124:$G124,"f",K124:K124)</f>
        <v>0</v>
      </c>
      <c r="L127" s="19">
        <f>SUMIF($G124:$G124,"f",L124:L124)</f>
        <v>0</v>
      </c>
      <c r="M127" s="19">
        <f>SUMIF($G124:$G124,"f",M124:M124)</f>
        <v>0</v>
      </c>
    </row>
    <row r="128" spans="1:13" x14ac:dyDescent="0.3">
      <c r="A128" s="70" t="s">
        <v>42</v>
      </c>
      <c r="B128" s="71"/>
      <c r="C128" s="71"/>
      <c r="D128" s="71"/>
      <c r="E128" s="71"/>
      <c r="F128" s="71"/>
      <c r="G128" s="71"/>
      <c r="H128" s="71"/>
      <c r="I128" s="61"/>
      <c r="J128" s="61"/>
      <c r="K128" s="61"/>
      <c r="L128" s="71"/>
      <c r="M128" s="26"/>
    </row>
    <row r="129" spans="1:13" x14ac:dyDescent="0.3">
      <c r="A129" s="19">
        <v>1</v>
      </c>
      <c r="B129" s="37" t="s">
        <v>109</v>
      </c>
      <c r="C129" s="19">
        <v>4</v>
      </c>
      <c r="D129" s="19">
        <v>3.5</v>
      </c>
      <c r="E129" s="19">
        <v>1.17</v>
      </c>
      <c r="F129" s="11" t="s">
        <v>69</v>
      </c>
      <c r="G129" s="19" t="s">
        <v>34</v>
      </c>
      <c r="H129" s="19">
        <f>I129+J129</f>
        <v>45</v>
      </c>
      <c r="I129" s="19">
        <v>30</v>
      </c>
      <c r="J129" s="19">
        <v>15</v>
      </c>
      <c r="K129" s="19">
        <v>2</v>
      </c>
      <c r="L129" s="19">
        <v>0</v>
      </c>
      <c r="M129" s="19">
        <v>0</v>
      </c>
    </row>
    <row r="130" spans="1:13" x14ac:dyDescent="0.3">
      <c r="A130" s="19">
        <v>2</v>
      </c>
      <c r="B130" s="37" t="s">
        <v>107</v>
      </c>
      <c r="C130" s="19">
        <v>4</v>
      </c>
      <c r="D130" s="19">
        <v>5</v>
      </c>
      <c r="E130" s="19">
        <v>2.5</v>
      </c>
      <c r="F130" s="19" t="s">
        <v>70</v>
      </c>
      <c r="G130" s="11" t="s">
        <v>34</v>
      </c>
      <c r="H130" s="11">
        <f>I130+J130</f>
        <v>60</v>
      </c>
      <c r="I130" s="11">
        <v>30</v>
      </c>
      <c r="J130" s="11">
        <v>30</v>
      </c>
      <c r="K130" s="11">
        <v>4</v>
      </c>
      <c r="L130" s="19">
        <v>0</v>
      </c>
      <c r="M130" s="19">
        <v>0</v>
      </c>
    </row>
    <row r="131" spans="1:13" ht="28.8" x14ac:dyDescent="0.3">
      <c r="A131" s="19">
        <v>3</v>
      </c>
      <c r="B131" s="37" t="s">
        <v>110</v>
      </c>
      <c r="C131" s="19">
        <v>4</v>
      </c>
      <c r="D131" s="38">
        <v>4.5</v>
      </c>
      <c r="E131" s="19">
        <v>2.25</v>
      </c>
      <c r="F131" s="19" t="s">
        <v>69</v>
      </c>
      <c r="G131" s="19" t="s">
        <v>34</v>
      </c>
      <c r="H131" s="19">
        <f t="shared" ref="H131:H133" si="50">I131+J131</f>
        <v>60</v>
      </c>
      <c r="I131" s="19">
        <v>30</v>
      </c>
      <c r="J131" s="19">
        <v>30</v>
      </c>
      <c r="K131" s="19">
        <v>2</v>
      </c>
      <c r="L131" s="19">
        <v>0</v>
      </c>
      <c r="M131" s="19">
        <v>0</v>
      </c>
    </row>
    <row r="132" spans="1:13" x14ac:dyDescent="0.3">
      <c r="A132" s="19">
        <v>4</v>
      </c>
      <c r="B132" s="46" t="s">
        <v>111</v>
      </c>
      <c r="C132" s="19">
        <v>4</v>
      </c>
      <c r="D132" s="19">
        <v>5</v>
      </c>
      <c r="E132" s="19">
        <v>2.5</v>
      </c>
      <c r="F132" s="11" t="s">
        <v>70</v>
      </c>
      <c r="G132" s="19" t="s">
        <v>34</v>
      </c>
      <c r="H132" s="19">
        <f t="shared" si="50"/>
        <v>60</v>
      </c>
      <c r="I132" s="11">
        <v>30</v>
      </c>
      <c r="J132" s="11">
        <v>30</v>
      </c>
      <c r="K132" s="11">
        <v>4</v>
      </c>
      <c r="L132" s="19">
        <v>0</v>
      </c>
      <c r="M132" s="19">
        <v>0</v>
      </c>
    </row>
    <row r="133" spans="1:13" x14ac:dyDescent="0.3">
      <c r="A133" s="19">
        <v>5</v>
      </c>
      <c r="B133" s="46" t="s">
        <v>112</v>
      </c>
      <c r="C133" s="19">
        <v>4</v>
      </c>
      <c r="D133" s="19">
        <v>5</v>
      </c>
      <c r="E133" s="19">
        <v>2.5</v>
      </c>
      <c r="F133" s="11" t="s">
        <v>70</v>
      </c>
      <c r="G133" s="19" t="s">
        <v>34</v>
      </c>
      <c r="H133" s="19">
        <f t="shared" si="50"/>
        <v>60</v>
      </c>
      <c r="I133" s="11">
        <v>30</v>
      </c>
      <c r="J133" s="11">
        <v>30</v>
      </c>
      <c r="K133" s="11">
        <v>4</v>
      </c>
      <c r="L133" s="19">
        <v>0</v>
      </c>
      <c r="M133" s="19">
        <v>0</v>
      </c>
    </row>
    <row r="134" spans="1:13" x14ac:dyDescent="0.3">
      <c r="A134" s="58" t="s">
        <v>36</v>
      </c>
      <c r="B134" s="58"/>
      <c r="C134" s="58"/>
      <c r="D134" s="28">
        <f>SUM(D129:D133)</f>
        <v>23</v>
      </c>
      <c r="E134" s="28">
        <f>SUM(E129:E133)</f>
        <v>10.92</v>
      </c>
      <c r="F134" s="28" t="s">
        <v>37</v>
      </c>
      <c r="G134" s="28" t="s">
        <v>37</v>
      </c>
      <c r="H134" s="28">
        <f t="shared" ref="H134:M134" si="51">SUM(H129:H133)</f>
        <v>285</v>
      </c>
      <c r="I134" s="28">
        <f t="shared" si="51"/>
        <v>150</v>
      </c>
      <c r="J134" s="28">
        <f t="shared" si="51"/>
        <v>135</v>
      </c>
      <c r="K134" s="28">
        <f t="shared" si="51"/>
        <v>16</v>
      </c>
      <c r="L134" s="28">
        <f t="shared" si="51"/>
        <v>0</v>
      </c>
      <c r="M134" s="28">
        <f t="shared" si="51"/>
        <v>0</v>
      </c>
    </row>
    <row r="135" spans="1:13" x14ac:dyDescent="0.3">
      <c r="A135" s="59" t="s">
        <v>38</v>
      </c>
      <c r="B135" s="59"/>
      <c r="C135" s="59"/>
      <c r="D135" s="19" t="s">
        <v>37</v>
      </c>
      <c r="E135" s="19">
        <f>E134</f>
        <v>10.92</v>
      </c>
      <c r="F135" s="19" t="s">
        <v>37</v>
      </c>
      <c r="G135" s="19" t="s">
        <v>37</v>
      </c>
      <c r="H135" s="29">
        <f>SUM(I135:J135)</f>
        <v>135</v>
      </c>
      <c r="I135" s="19">
        <v>0</v>
      </c>
      <c r="J135" s="29" cm="1">
        <f t="array" ref="J135">SUMPRODUCT(ROUND(IF(IF(J129:J133&gt;0,E129:E133/(J129:J133/H129:H133*D129:D133),0)*J129:J133&gt;J129:J133,J129:J133,IF(J129:J133&gt;0,E129:E133/(J129:J133/H129:H133*D129:D133),0)*J129:J133),0))</f>
        <v>135</v>
      </c>
      <c r="K135" s="29" cm="1">
        <f t="array" ref="K135">SUMPRODUCT(ROUND(IF(K129:K133&gt;0,E129:E133/D129:D133,0)*K129:K133,0))</f>
        <v>8</v>
      </c>
      <c r="L135" s="19">
        <f>SUMIF($E129:$E133,"&gt;0",L129:L133)</f>
        <v>0</v>
      </c>
      <c r="M135" s="19">
        <f>SUMIF($E129:$E133,"&gt;0",M129:M133)</f>
        <v>0</v>
      </c>
    </row>
    <row r="136" spans="1:13" x14ac:dyDescent="0.3">
      <c r="A136" s="59" t="s">
        <v>39</v>
      </c>
      <c r="B136" s="59"/>
      <c r="C136" s="59"/>
      <c r="D136" s="19">
        <f>SUMIF(G129:G133,"f",D129:D133)</f>
        <v>23</v>
      </c>
      <c r="E136" s="19">
        <f>SUMIF(G129:G133,"f",E129:E133)</f>
        <v>10.92</v>
      </c>
      <c r="F136" s="19" t="s">
        <v>37</v>
      </c>
      <c r="G136" s="19" t="s">
        <v>37</v>
      </c>
      <c r="H136" s="19">
        <f t="shared" ref="H136" si="52">SUM(I136:J136)</f>
        <v>285</v>
      </c>
      <c r="I136" s="19">
        <f>SUMIF($G129:$G133,"f",I129:I133)</f>
        <v>150</v>
      </c>
      <c r="J136" s="19">
        <f>SUMIF($G129:$G133,"f",J129:J133)</f>
        <v>135</v>
      </c>
      <c r="K136" s="19">
        <f>SUMIF($G129:$G133,"f",K129:K133)</f>
        <v>16</v>
      </c>
      <c r="L136" s="19">
        <f>SUMIF($G129:$G133,"f",L129:L133)</f>
        <v>0</v>
      </c>
      <c r="M136" s="19">
        <f>SUMIF($G129:$G133,"f",M129:M133)</f>
        <v>0</v>
      </c>
    </row>
    <row r="137" spans="1:13" x14ac:dyDescent="0.3">
      <c r="A137" s="58" t="s">
        <v>86</v>
      </c>
      <c r="B137" s="58"/>
      <c r="C137" s="58"/>
      <c r="D137" s="28">
        <f>D120+D125+D134</f>
        <v>30</v>
      </c>
      <c r="E137" s="28">
        <f>E120+E125+E134</f>
        <v>13.42</v>
      </c>
      <c r="F137" s="28" t="s">
        <v>37</v>
      </c>
      <c r="G137" s="28" t="s">
        <v>37</v>
      </c>
      <c r="H137" s="28">
        <f>H120+H125+H134</f>
        <v>405</v>
      </c>
      <c r="I137" s="28">
        <f t="shared" ref="I137:M137" si="53">I120+I125+I134</f>
        <v>180</v>
      </c>
      <c r="J137" s="28">
        <f t="shared" si="53"/>
        <v>225</v>
      </c>
      <c r="K137" s="28">
        <f t="shared" si="53"/>
        <v>21</v>
      </c>
      <c r="L137" s="28">
        <f t="shared" si="53"/>
        <v>0</v>
      </c>
      <c r="M137" s="28">
        <f t="shared" si="53"/>
        <v>0</v>
      </c>
    </row>
    <row r="138" spans="1:13" x14ac:dyDescent="0.3">
      <c r="A138" s="58" t="s">
        <v>87</v>
      </c>
      <c r="B138" s="58"/>
      <c r="C138" s="58"/>
      <c r="D138" s="28">
        <f>D111+D137</f>
        <v>60</v>
      </c>
      <c r="E138" s="28">
        <f>E111+E137</f>
        <v>26.439999999999998</v>
      </c>
      <c r="F138" s="28" t="s">
        <v>37</v>
      </c>
      <c r="G138" s="28" t="s">
        <v>37</v>
      </c>
      <c r="H138" s="28">
        <f t="shared" ref="H138:M138" si="54">H111+H137</f>
        <v>825</v>
      </c>
      <c r="I138" s="28">
        <f t="shared" si="54"/>
        <v>345</v>
      </c>
      <c r="J138" s="28">
        <f t="shared" si="54"/>
        <v>480</v>
      </c>
      <c r="K138" s="28">
        <f t="shared" si="54"/>
        <v>42</v>
      </c>
      <c r="L138" s="28">
        <f t="shared" si="54"/>
        <v>0</v>
      </c>
      <c r="M138" s="28">
        <f t="shared" si="54"/>
        <v>0</v>
      </c>
    </row>
    <row r="140" spans="1:13" x14ac:dyDescent="0.3">
      <c r="A140" s="26" t="s">
        <v>17</v>
      </c>
    </row>
    <row r="141" spans="1:13" ht="72" customHeight="1" x14ac:dyDescent="0.3">
      <c r="A141" s="66" t="s">
        <v>24</v>
      </c>
      <c r="B141" s="66" t="s">
        <v>25</v>
      </c>
      <c r="C141" s="63" t="s">
        <v>26</v>
      </c>
      <c r="D141" s="63" t="s">
        <v>27</v>
      </c>
      <c r="E141" s="62" t="s">
        <v>28</v>
      </c>
      <c r="F141" s="63" t="s">
        <v>29</v>
      </c>
      <c r="G141" s="62" t="s">
        <v>30</v>
      </c>
      <c r="H141" s="67" t="s">
        <v>31</v>
      </c>
      <c r="I141" s="67"/>
      <c r="J141" s="67"/>
      <c r="K141" s="67"/>
      <c r="L141" s="63" t="s">
        <v>91</v>
      </c>
      <c r="M141" s="63" t="s">
        <v>134</v>
      </c>
    </row>
    <row r="142" spans="1:13" ht="72" customHeight="1" x14ac:dyDescent="0.3">
      <c r="A142" s="66"/>
      <c r="B142" s="66"/>
      <c r="C142" s="63"/>
      <c r="D142" s="63"/>
      <c r="E142" s="62"/>
      <c r="F142" s="63"/>
      <c r="G142" s="62"/>
      <c r="H142" s="53" t="s">
        <v>2</v>
      </c>
      <c r="I142" s="27" t="s">
        <v>3</v>
      </c>
      <c r="J142" s="27" t="s">
        <v>4</v>
      </c>
      <c r="K142" s="27" t="s">
        <v>66</v>
      </c>
      <c r="L142" s="63"/>
      <c r="M142" s="63"/>
    </row>
    <row r="143" spans="1:13" x14ac:dyDescent="0.3">
      <c r="A143" s="72" t="s">
        <v>32</v>
      </c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</row>
    <row r="144" spans="1:13" x14ac:dyDescent="0.3">
      <c r="A144" s="74" t="s">
        <v>33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</row>
    <row r="145" spans="1:13" x14ac:dyDescent="0.3">
      <c r="A145" s="19">
        <v>1</v>
      </c>
      <c r="B145" s="46" t="s">
        <v>18</v>
      </c>
      <c r="C145" s="11">
        <v>5</v>
      </c>
      <c r="D145" s="11">
        <v>2</v>
      </c>
      <c r="E145" s="19">
        <v>0</v>
      </c>
      <c r="F145" s="19" t="s">
        <v>70</v>
      </c>
      <c r="G145" s="19" t="s">
        <v>34</v>
      </c>
      <c r="H145" s="19">
        <f t="shared" ref="H145" si="55">I145+J145</f>
        <v>30</v>
      </c>
      <c r="I145" s="11">
        <v>0</v>
      </c>
      <c r="J145" s="11">
        <v>30</v>
      </c>
      <c r="K145" s="11">
        <v>1</v>
      </c>
      <c r="L145" s="19">
        <v>0</v>
      </c>
      <c r="M145" s="19">
        <v>0</v>
      </c>
    </row>
    <row r="146" spans="1:13" x14ac:dyDescent="0.3">
      <c r="A146" s="58" t="s">
        <v>36</v>
      </c>
      <c r="B146" s="58"/>
      <c r="C146" s="58"/>
      <c r="D146" s="28">
        <f>SUM(D145:D145)</f>
        <v>2</v>
      </c>
      <c r="E146" s="28">
        <f>SUM(E145:E145)</f>
        <v>0</v>
      </c>
      <c r="F146" s="28" t="s">
        <v>37</v>
      </c>
      <c r="G146" s="28" t="s">
        <v>37</v>
      </c>
      <c r="H146" s="28">
        <f>SUM(I146:J146)</f>
        <v>30</v>
      </c>
      <c r="I146" s="28">
        <f>SUM(I145:I145)</f>
        <v>0</v>
      </c>
      <c r="J146" s="28">
        <f>SUM(J145:J145)</f>
        <v>30</v>
      </c>
      <c r="K146" s="28">
        <f>SUM(K145:K145)</f>
        <v>1</v>
      </c>
      <c r="L146" s="28">
        <f>SUM(L145:L145)</f>
        <v>0</v>
      </c>
      <c r="M146" s="28">
        <f>SUM(M145:M145)</f>
        <v>0</v>
      </c>
    </row>
    <row r="147" spans="1:13" x14ac:dyDescent="0.3">
      <c r="A147" s="59" t="s">
        <v>38</v>
      </c>
      <c r="B147" s="59"/>
      <c r="C147" s="59"/>
      <c r="D147" s="19" t="s">
        <v>37</v>
      </c>
      <c r="E147" s="19">
        <f>E146</f>
        <v>0</v>
      </c>
      <c r="F147" s="19" t="s">
        <v>37</v>
      </c>
      <c r="G147" s="19" t="s">
        <v>37</v>
      </c>
      <c r="H147" s="29">
        <f t="shared" ref="H147:H148" si="56">SUM(I147:J147)</f>
        <v>0</v>
      </c>
      <c r="I147" s="19">
        <v>0</v>
      </c>
      <c r="J147" s="29">
        <f>SUMPRODUCT(ROUND(IF(IF(J145&gt;0,E145/(J145/H145*D145),0)*J145&gt;J145,J145,IF(J145&gt;0,E145/(J145/H145*D145),0)*J145),0))</f>
        <v>0</v>
      </c>
      <c r="K147" s="29">
        <f>SUMPRODUCT(ROUND(IF(K145&gt;0,E145/D145,0)*K145,0))</f>
        <v>0</v>
      </c>
      <c r="L147" s="19">
        <f>SUMIF($E145:$E145,"&gt;0",L145:L145)</f>
        <v>0</v>
      </c>
      <c r="M147" s="19">
        <f>SUMIF($E145:$E145,"&gt;0",M145:M145)</f>
        <v>0</v>
      </c>
    </row>
    <row r="148" spans="1:13" x14ac:dyDescent="0.3">
      <c r="A148" s="59" t="s">
        <v>39</v>
      </c>
      <c r="B148" s="59"/>
      <c r="C148" s="59"/>
      <c r="D148" s="19">
        <f>SUMIF(G145:G145,"f",D145:D145)</f>
        <v>2</v>
      </c>
      <c r="E148" s="19">
        <f>SUMIF(G145:G145,"f",E145:E145)</f>
        <v>0</v>
      </c>
      <c r="F148" s="19" t="s">
        <v>37</v>
      </c>
      <c r="G148" s="19" t="s">
        <v>37</v>
      </c>
      <c r="H148" s="19">
        <f t="shared" si="56"/>
        <v>30</v>
      </c>
      <c r="I148" s="19">
        <f>SUMIF($G145:$G145,"f",I145:I145)</f>
        <v>0</v>
      </c>
      <c r="J148" s="19">
        <f>SUMIF($G145:$G145,"f",J145:J145)</f>
        <v>30</v>
      </c>
      <c r="K148" s="19">
        <f>SUMIF($G145:$G145,"f",K145:K145)</f>
        <v>1</v>
      </c>
      <c r="L148" s="19">
        <f>SUMIF($G145:$G145,"f",L145:L145)</f>
        <v>0</v>
      </c>
      <c r="M148" s="19">
        <f>SUMIF($G145:$G145,"f",M145:M145)</f>
        <v>0</v>
      </c>
    </row>
    <row r="149" spans="1:13" x14ac:dyDescent="0.3">
      <c r="A149" s="70" t="s">
        <v>41</v>
      </c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26"/>
    </row>
    <row r="150" spans="1:13" x14ac:dyDescent="0.3">
      <c r="A150" s="19">
        <v>1</v>
      </c>
      <c r="B150" s="46" t="s">
        <v>117</v>
      </c>
      <c r="C150" s="19">
        <v>5</v>
      </c>
      <c r="D150" s="19">
        <v>5</v>
      </c>
      <c r="E150" s="19">
        <v>2.5</v>
      </c>
      <c r="F150" s="11" t="s">
        <v>70</v>
      </c>
      <c r="G150" s="11" t="s">
        <v>35</v>
      </c>
      <c r="H150" s="11">
        <f>I150+J150</f>
        <v>60</v>
      </c>
      <c r="I150" s="11">
        <v>30</v>
      </c>
      <c r="J150" s="11">
        <v>30</v>
      </c>
      <c r="K150" s="11">
        <v>4</v>
      </c>
      <c r="L150" s="19">
        <v>0</v>
      </c>
      <c r="M150" s="19">
        <v>0</v>
      </c>
    </row>
    <row r="151" spans="1:13" x14ac:dyDescent="0.3">
      <c r="A151" s="58" t="s">
        <v>36</v>
      </c>
      <c r="B151" s="58"/>
      <c r="C151" s="58"/>
      <c r="D151" s="28">
        <f>SUM(D150:D150)</f>
        <v>5</v>
      </c>
      <c r="E151" s="28">
        <f>SUM(E150:E150)</f>
        <v>2.5</v>
      </c>
      <c r="F151" s="28" t="s">
        <v>37</v>
      </c>
      <c r="G151" s="28" t="s">
        <v>37</v>
      </c>
      <c r="H151" s="28">
        <f>SUM(I151:J151)</f>
        <v>60</v>
      </c>
      <c r="I151" s="28">
        <f>SUM(I150:I150)</f>
        <v>30</v>
      </c>
      <c r="J151" s="28">
        <f>SUM(J150:J150)</f>
        <v>30</v>
      </c>
      <c r="K151" s="28">
        <f>SUM(K150:K150)</f>
        <v>4</v>
      </c>
      <c r="L151" s="28">
        <f>SUM(L150:L150)</f>
        <v>0</v>
      </c>
      <c r="M151" s="28">
        <f>SUM(M150:M150)</f>
        <v>0</v>
      </c>
    </row>
    <row r="152" spans="1:13" x14ac:dyDescent="0.3">
      <c r="A152" s="59" t="s">
        <v>38</v>
      </c>
      <c r="B152" s="59"/>
      <c r="C152" s="59"/>
      <c r="D152" s="19" t="s">
        <v>37</v>
      </c>
      <c r="E152" s="19">
        <f>E151</f>
        <v>2.5</v>
      </c>
      <c r="F152" s="19" t="s">
        <v>37</v>
      </c>
      <c r="G152" s="19" t="s">
        <v>37</v>
      </c>
      <c r="H152" s="29">
        <f t="shared" ref="H152:H153" si="57">SUM(I152:J152)</f>
        <v>30</v>
      </c>
      <c r="I152" s="19">
        <v>0</v>
      </c>
      <c r="J152" s="29">
        <f>SUMPRODUCT(ROUND(IF(IF(J150&gt;0,E150/(J150/H150*D150),0)*J150&gt;J150,J150,IF(J150&gt;0,E150/(J150/H150*D150),0)*J150),0))</f>
        <v>30</v>
      </c>
      <c r="K152" s="29">
        <f>SUMPRODUCT(ROUND(IF(K150&gt;0,E150/D150,0)*K150,0))</f>
        <v>2</v>
      </c>
      <c r="L152" s="19">
        <f>SUMIF($E150:$E150,"&gt;0",L150:L150)</f>
        <v>0</v>
      </c>
      <c r="M152" s="19">
        <f>SUMIF($E150:$E150,"&gt;0",M150:M150)</f>
        <v>0</v>
      </c>
    </row>
    <row r="153" spans="1:13" x14ac:dyDescent="0.3">
      <c r="A153" s="59" t="s">
        <v>39</v>
      </c>
      <c r="B153" s="59"/>
      <c r="C153" s="59"/>
      <c r="D153" s="19">
        <f>SUMIF(G150:G150,"f",D150:D150)</f>
        <v>0</v>
      </c>
      <c r="E153" s="19">
        <f>SUMIF(G150:G150,"f",E150:E150)</f>
        <v>0</v>
      </c>
      <c r="F153" s="19" t="s">
        <v>37</v>
      </c>
      <c r="G153" s="19" t="s">
        <v>37</v>
      </c>
      <c r="H153" s="19">
        <f t="shared" si="57"/>
        <v>0</v>
      </c>
      <c r="I153" s="19">
        <f>SUMIF($G150:$G150,"f",I150:I150)</f>
        <v>0</v>
      </c>
      <c r="J153" s="19">
        <f>SUMIF($G150:$G150,"f",J150:J150)</f>
        <v>0</v>
      </c>
      <c r="K153" s="19">
        <f>SUMIF($G150:$G150,"f",K150:K150)</f>
        <v>0</v>
      </c>
      <c r="L153" s="19">
        <f>SUMIF($G150:$G150,"f",L150:L150)</f>
        <v>0</v>
      </c>
      <c r="M153" s="19">
        <f>SUMIF($G150:$G150,"f",M150:M150)</f>
        <v>0</v>
      </c>
    </row>
    <row r="154" spans="1:13" x14ac:dyDescent="0.3">
      <c r="A154" s="70" t="s">
        <v>42</v>
      </c>
      <c r="B154" s="71"/>
      <c r="C154" s="71"/>
      <c r="D154" s="71"/>
      <c r="E154" s="71"/>
      <c r="F154" s="71"/>
      <c r="G154" s="71"/>
      <c r="H154" s="71"/>
      <c r="I154" s="61"/>
      <c r="J154" s="61"/>
      <c r="K154" s="61"/>
      <c r="L154" s="71"/>
      <c r="M154" s="26"/>
    </row>
    <row r="155" spans="1:13" x14ac:dyDescent="0.3">
      <c r="A155" s="19">
        <v>1</v>
      </c>
      <c r="B155" s="37" t="s">
        <v>153</v>
      </c>
      <c r="C155" s="19">
        <v>5</v>
      </c>
      <c r="D155" s="19">
        <v>3.5</v>
      </c>
      <c r="E155" s="19">
        <v>2.33</v>
      </c>
      <c r="F155" s="19" t="s">
        <v>69</v>
      </c>
      <c r="G155" s="19" t="s">
        <v>34</v>
      </c>
      <c r="H155" s="19">
        <f>I155+J155</f>
        <v>45</v>
      </c>
      <c r="I155" s="11">
        <v>15</v>
      </c>
      <c r="J155" s="11">
        <v>30</v>
      </c>
      <c r="K155" s="11">
        <v>2</v>
      </c>
      <c r="L155" s="19">
        <v>0</v>
      </c>
      <c r="M155" s="19">
        <v>0</v>
      </c>
    </row>
    <row r="156" spans="1:13" x14ac:dyDescent="0.3">
      <c r="A156" s="19">
        <v>2</v>
      </c>
      <c r="B156" s="49" t="s">
        <v>118</v>
      </c>
      <c r="C156" s="19">
        <v>5</v>
      </c>
      <c r="D156" s="19">
        <v>5</v>
      </c>
      <c r="E156" s="19">
        <v>2.5</v>
      </c>
      <c r="F156" s="19" t="s">
        <v>70</v>
      </c>
      <c r="G156" s="19" t="s">
        <v>34</v>
      </c>
      <c r="H156" s="19">
        <f>I156+J156</f>
        <v>60</v>
      </c>
      <c r="I156" s="11">
        <v>30</v>
      </c>
      <c r="J156" s="11">
        <v>30</v>
      </c>
      <c r="K156" s="11">
        <v>4</v>
      </c>
      <c r="L156" s="19">
        <v>0</v>
      </c>
      <c r="M156" s="19">
        <v>0</v>
      </c>
    </row>
    <row r="157" spans="1:13" x14ac:dyDescent="0.3">
      <c r="A157" s="19">
        <v>3</v>
      </c>
      <c r="B157" s="37" t="s">
        <v>115</v>
      </c>
      <c r="C157" s="19">
        <v>5</v>
      </c>
      <c r="D157" s="19">
        <v>4.5</v>
      </c>
      <c r="E157" s="19">
        <v>2.25</v>
      </c>
      <c r="F157" s="19" t="s">
        <v>69</v>
      </c>
      <c r="G157" s="11" t="s">
        <v>34</v>
      </c>
      <c r="H157" s="11">
        <f>I157+J157</f>
        <v>60</v>
      </c>
      <c r="I157" s="11">
        <v>30</v>
      </c>
      <c r="J157" s="11">
        <v>30</v>
      </c>
      <c r="K157" s="11">
        <v>2</v>
      </c>
      <c r="L157" s="19">
        <v>0</v>
      </c>
      <c r="M157" s="19">
        <v>0</v>
      </c>
    </row>
    <row r="158" spans="1:13" x14ac:dyDescent="0.3">
      <c r="A158" s="19">
        <v>4</v>
      </c>
      <c r="B158" s="49" t="s">
        <v>9</v>
      </c>
      <c r="C158" s="19">
        <v>5</v>
      </c>
      <c r="D158" s="19">
        <v>4.5</v>
      </c>
      <c r="E158" s="19">
        <v>2.25</v>
      </c>
      <c r="F158" s="19" t="s">
        <v>69</v>
      </c>
      <c r="G158" s="19" t="s">
        <v>34</v>
      </c>
      <c r="H158" s="19">
        <f t="shared" ref="H158:H159" si="58">I158+J158</f>
        <v>60</v>
      </c>
      <c r="I158" s="11">
        <v>30</v>
      </c>
      <c r="J158" s="11">
        <v>30</v>
      </c>
      <c r="K158" s="11">
        <v>2</v>
      </c>
      <c r="L158" s="19">
        <v>0</v>
      </c>
      <c r="M158" s="19">
        <v>0</v>
      </c>
    </row>
    <row r="159" spans="1:13" x14ac:dyDescent="0.3">
      <c r="A159" s="19">
        <v>5</v>
      </c>
      <c r="B159" s="49" t="s">
        <v>122</v>
      </c>
      <c r="C159" s="19">
        <v>5</v>
      </c>
      <c r="D159" s="19">
        <v>5</v>
      </c>
      <c r="E159" s="19">
        <v>2.5</v>
      </c>
      <c r="F159" s="11" t="s">
        <v>70</v>
      </c>
      <c r="G159" s="19" t="s">
        <v>34</v>
      </c>
      <c r="H159" s="19">
        <f t="shared" si="58"/>
        <v>60</v>
      </c>
      <c r="I159" s="19">
        <v>30</v>
      </c>
      <c r="J159" s="19">
        <v>30</v>
      </c>
      <c r="K159" s="19">
        <v>4</v>
      </c>
      <c r="L159" s="19">
        <v>0</v>
      </c>
      <c r="M159" s="19">
        <v>0</v>
      </c>
    </row>
    <row r="160" spans="1:13" x14ac:dyDescent="0.3">
      <c r="A160" s="58" t="s">
        <v>36</v>
      </c>
      <c r="B160" s="58"/>
      <c r="C160" s="58"/>
      <c r="D160" s="28">
        <f>SUM(D155:D159)</f>
        <v>22.5</v>
      </c>
      <c r="E160" s="28">
        <f>SUM(E155:E159)</f>
        <v>11.83</v>
      </c>
      <c r="F160" s="28" t="s">
        <v>37</v>
      </c>
      <c r="G160" s="28" t="s">
        <v>37</v>
      </c>
      <c r="H160" s="28">
        <f t="shared" ref="H160:M160" si="59">SUM(H155:H159)</f>
        <v>285</v>
      </c>
      <c r="I160" s="28">
        <f t="shared" si="59"/>
        <v>135</v>
      </c>
      <c r="J160" s="28">
        <f t="shared" si="59"/>
        <v>150</v>
      </c>
      <c r="K160" s="28">
        <f t="shared" si="59"/>
        <v>14</v>
      </c>
      <c r="L160" s="28">
        <f t="shared" si="59"/>
        <v>0</v>
      </c>
      <c r="M160" s="28">
        <f t="shared" si="59"/>
        <v>0</v>
      </c>
    </row>
    <row r="161" spans="1:13" x14ac:dyDescent="0.3">
      <c r="A161" s="59" t="s">
        <v>38</v>
      </c>
      <c r="B161" s="59"/>
      <c r="C161" s="59"/>
      <c r="D161" s="19" t="s">
        <v>37</v>
      </c>
      <c r="E161" s="19">
        <f>E160</f>
        <v>11.83</v>
      </c>
      <c r="F161" s="19" t="s">
        <v>37</v>
      </c>
      <c r="G161" s="19" t="s">
        <v>37</v>
      </c>
      <c r="H161" s="29">
        <f>SUM(I161:J161)</f>
        <v>150</v>
      </c>
      <c r="I161" s="19">
        <v>0</v>
      </c>
      <c r="J161" s="29" cm="1">
        <f t="array" ref="J161">SUMPRODUCT(ROUND(IF(IF(J155:J159&gt;0,E155:E159/(J155:J159/H155:H159*D155:D159),0)*J155:J159&gt;J155:J159,J155:J159,IF(J155:J159&gt;0,E155:E159/(J155:J159/H155:H159*D155:D159),0)*J155:J159),0))</f>
        <v>150</v>
      </c>
      <c r="K161" s="29" cm="1">
        <f t="array" ref="K161">SUMPRODUCT(ROUND(IF(K155:K159&gt;0,E155:E159/D155:D159,0)*K155:K159,0))</f>
        <v>7</v>
      </c>
      <c r="L161" s="19">
        <f>SUMIF($E155:$E159,"&gt;0",L155:L159)</f>
        <v>0</v>
      </c>
      <c r="M161" s="19">
        <f>SUMIF($E155:$E159,"&gt;0",M155:M159)</f>
        <v>0</v>
      </c>
    </row>
    <row r="162" spans="1:13" x14ac:dyDescent="0.3">
      <c r="A162" s="59" t="s">
        <v>39</v>
      </c>
      <c r="B162" s="59"/>
      <c r="C162" s="59"/>
      <c r="D162" s="19">
        <f>SUMIF(G155:G159,"f",D155:D159)</f>
        <v>22.5</v>
      </c>
      <c r="E162" s="19">
        <f>SUMIF(G155:G159,"f",E155:E159)</f>
        <v>11.83</v>
      </c>
      <c r="F162" s="19" t="s">
        <v>37</v>
      </c>
      <c r="G162" s="19" t="s">
        <v>37</v>
      </c>
      <c r="H162" s="19">
        <f t="shared" ref="H162" si="60">SUM(I162:J162)</f>
        <v>285</v>
      </c>
      <c r="I162" s="19">
        <f>SUMIF($G155:$G159,"f",I155:I159)</f>
        <v>135</v>
      </c>
      <c r="J162" s="19">
        <f>SUMIF($G155:$G159,"f",J155:J159)</f>
        <v>150</v>
      </c>
      <c r="K162" s="19">
        <f>SUMIF($G155:$G159,"f",K155:K159)</f>
        <v>14</v>
      </c>
      <c r="L162" s="19">
        <f>SUMIF($G155:$G159,"f",L155:L159)</f>
        <v>0</v>
      </c>
      <c r="M162" s="19">
        <f>SUMIF($G155:$G159,"f",M155:M159)</f>
        <v>0</v>
      </c>
    </row>
    <row r="163" spans="1:13" x14ac:dyDescent="0.3">
      <c r="A163" s="70" t="s">
        <v>44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26"/>
    </row>
    <row r="164" spans="1:13" x14ac:dyDescent="0.3">
      <c r="A164" s="19">
        <v>1</v>
      </c>
      <c r="B164" s="46" t="s">
        <v>114</v>
      </c>
      <c r="C164" s="11">
        <v>5</v>
      </c>
      <c r="D164" s="11">
        <v>0.5</v>
      </c>
      <c r="E164" s="19">
        <v>0</v>
      </c>
      <c r="F164" s="19" t="s">
        <v>71</v>
      </c>
      <c r="G164" s="19" t="s">
        <v>35</v>
      </c>
      <c r="H164" s="19">
        <f t="shared" ref="H164" si="61">I164+J164</f>
        <v>4</v>
      </c>
      <c r="I164" s="11">
        <v>4</v>
      </c>
      <c r="J164" s="11">
        <v>0</v>
      </c>
      <c r="K164" s="11">
        <v>0</v>
      </c>
      <c r="L164" s="19">
        <v>0</v>
      </c>
      <c r="M164" s="19">
        <v>0</v>
      </c>
    </row>
    <row r="165" spans="1:13" x14ac:dyDescent="0.3">
      <c r="A165" s="58" t="s">
        <v>36</v>
      </c>
      <c r="B165" s="58"/>
      <c r="C165" s="58"/>
      <c r="D165" s="28">
        <f>SUM(D164:D164)</f>
        <v>0.5</v>
      </c>
      <c r="E165" s="28">
        <f>SUM(E164:E164)</f>
        <v>0</v>
      </c>
      <c r="F165" s="28" t="s">
        <v>37</v>
      </c>
      <c r="G165" s="28" t="s">
        <v>37</v>
      </c>
      <c r="H165" s="28">
        <f>SUM(I165:J165)</f>
        <v>4</v>
      </c>
      <c r="I165" s="28">
        <f>SUM(I164:I164)</f>
        <v>4</v>
      </c>
      <c r="J165" s="28">
        <f>SUM(J164:J164)</f>
        <v>0</v>
      </c>
      <c r="K165" s="28">
        <f>SUM(K164:K164)</f>
        <v>0</v>
      </c>
      <c r="L165" s="28">
        <f>SUM(L164:L164)</f>
        <v>0</v>
      </c>
      <c r="M165" s="28">
        <f>SUM(M164:M164)</f>
        <v>0</v>
      </c>
    </row>
    <row r="166" spans="1:13" x14ac:dyDescent="0.3">
      <c r="A166" s="59" t="s">
        <v>38</v>
      </c>
      <c r="B166" s="59"/>
      <c r="C166" s="59"/>
      <c r="D166" s="19" t="s">
        <v>37</v>
      </c>
      <c r="E166" s="19">
        <f>E165</f>
        <v>0</v>
      </c>
      <c r="F166" s="19" t="s">
        <v>37</v>
      </c>
      <c r="G166" s="19" t="s">
        <v>37</v>
      </c>
      <c r="H166" s="29">
        <f t="shared" ref="H166:H167" si="62">SUM(I166:J166)</f>
        <v>0</v>
      </c>
      <c r="I166" s="19">
        <v>0</v>
      </c>
      <c r="J166" s="29">
        <f>SUMPRODUCT(ROUND(IF(IF(J164&gt;0,E164/(J164/H164*D164),0)*J164&gt;J164,J164,IF(J164&gt;0,E164/(J164/H164*D164),0)*J164),0))</f>
        <v>0</v>
      </c>
      <c r="K166" s="29">
        <f>SUMPRODUCT(ROUND(IF(K164&gt;0,E164/D164,0)*K164,0))</f>
        <v>0</v>
      </c>
      <c r="L166" s="19">
        <f>SUMIF($E164:$E164,"&gt;0",L164:L164)</f>
        <v>0</v>
      </c>
      <c r="M166" s="19">
        <f>SUMIF($E164:$E164,"&gt;0",M164:M164)</f>
        <v>0</v>
      </c>
    </row>
    <row r="167" spans="1:13" x14ac:dyDescent="0.3">
      <c r="A167" s="59" t="s">
        <v>39</v>
      </c>
      <c r="B167" s="59"/>
      <c r="C167" s="59"/>
      <c r="D167" s="19">
        <f>SUMIF(G164:G164,"f",D164:D164)</f>
        <v>0</v>
      </c>
      <c r="E167" s="19">
        <f>SUMIF(G164:G164,"f",E164:E164)</f>
        <v>0</v>
      </c>
      <c r="F167" s="19" t="s">
        <v>37</v>
      </c>
      <c r="G167" s="19" t="s">
        <v>37</v>
      </c>
      <c r="H167" s="19">
        <f t="shared" si="62"/>
        <v>0</v>
      </c>
      <c r="I167" s="19">
        <f>SUMIF($G164:$G164,"f",I164:I164)</f>
        <v>0</v>
      </c>
      <c r="J167" s="19">
        <f>SUMIF($G164:$G164,"f",J164:J164)</f>
        <v>0</v>
      </c>
      <c r="K167" s="19">
        <f>SUMIF($G164:$G164,"f",K164:K164)</f>
        <v>0</v>
      </c>
      <c r="L167" s="19">
        <f>SUMIF($G164:$G164,"f",L164:L164)</f>
        <v>0</v>
      </c>
      <c r="M167" s="19">
        <f>SUMIF($G164:$G164,"f",M164:M164)</f>
        <v>0</v>
      </c>
    </row>
    <row r="168" spans="1:13" x14ac:dyDescent="0.3">
      <c r="A168" s="58" t="s">
        <v>88</v>
      </c>
      <c r="B168" s="58"/>
      <c r="C168" s="58"/>
      <c r="D168" s="28">
        <f>D151+D160+D146+D165</f>
        <v>30</v>
      </c>
      <c r="E168" s="28">
        <f>E151+E160+E146+E165</f>
        <v>14.33</v>
      </c>
      <c r="F168" s="28" t="s">
        <v>37</v>
      </c>
      <c r="G168" s="28" t="s">
        <v>37</v>
      </c>
      <c r="H168" s="28">
        <f t="shared" ref="H168:M168" si="63">H151+H160+H146+H165</f>
        <v>379</v>
      </c>
      <c r="I168" s="28">
        <f t="shared" si="63"/>
        <v>169</v>
      </c>
      <c r="J168" s="28">
        <f t="shared" si="63"/>
        <v>210</v>
      </c>
      <c r="K168" s="28">
        <f t="shared" si="63"/>
        <v>19</v>
      </c>
      <c r="L168" s="28">
        <f t="shared" si="63"/>
        <v>0</v>
      </c>
      <c r="M168" s="28">
        <f t="shared" si="63"/>
        <v>0</v>
      </c>
    </row>
    <row r="170" spans="1:13" x14ac:dyDescent="0.3">
      <c r="A170" s="26" t="s">
        <v>19</v>
      </c>
    </row>
    <row r="171" spans="1:13" ht="72" customHeight="1" x14ac:dyDescent="0.3">
      <c r="A171" s="66" t="s">
        <v>24</v>
      </c>
      <c r="B171" s="66" t="s">
        <v>25</v>
      </c>
      <c r="C171" s="63" t="s">
        <v>26</v>
      </c>
      <c r="D171" s="63" t="s">
        <v>27</v>
      </c>
      <c r="E171" s="62" t="s">
        <v>28</v>
      </c>
      <c r="F171" s="63" t="s">
        <v>29</v>
      </c>
      <c r="G171" s="62" t="s">
        <v>30</v>
      </c>
      <c r="H171" s="67" t="s">
        <v>31</v>
      </c>
      <c r="I171" s="67"/>
      <c r="J171" s="67"/>
      <c r="K171" s="67"/>
      <c r="L171" s="63" t="s">
        <v>91</v>
      </c>
      <c r="M171" s="63" t="s">
        <v>134</v>
      </c>
    </row>
    <row r="172" spans="1:13" ht="72" customHeight="1" x14ac:dyDescent="0.3">
      <c r="A172" s="66"/>
      <c r="B172" s="66"/>
      <c r="C172" s="63"/>
      <c r="D172" s="63"/>
      <c r="E172" s="62"/>
      <c r="F172" s="63"/>
      <c r="G172" s="62"/>
      <c r="H172" s="53" t="s">
        <v>2</v>
      </c>
      <c r="I172" s="27" t="s">
        <v>3</v>
      </c>
      <c r="J172" s="27" t="s">
        <v>4</v>
      </c>
      <c r="K172" s="27" t="s">
        <v>66</v>
      </c>
      <c r="L172" s="63"/>
      <c r="M172" s="63"/>
    </row>
    <row r="173" spans="1:13" x14ac:dyDescent="0.3">
      <c r="A173" s="72" t="s">
        <v>32</v>
      </c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</row>
    <row r="174" spans="1:13" x14ac:dyDescent="0.3">
      <c r="A174" s="74" t="s">
        <v>41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</row>
    <row r="175" spans="1:13" x14ac:dyDescent="0.3">
      <c r="A175" s="19">
        <v>1</v>
      </c>
      <c r="B175" s="49" t="s">
        <v>124</v>
      </c>
      <c r="C175" s="19">
        <v>6</v>
      </c>
      <c r="D175" s="19">
        <v>5</v>
      </c>
      <c r="E175" s="19">
        <v>2.5</v>
      </c>
      <c r="F175" s="11" t="s">
        <v>70</v>
      </c>
      <c r="G175" s="19" t="s">
        <v>35</v>
      </c>
      <c r="H175" s="19">
        <f t="shared" ref="H175:H179" si="64">I175+J175</f>
        <v>60</v>
      </c>
      <c r="I175" s="11">
        <v>30</v>
      </c>
      <c r="J175" s="11">
        <v>30</v>
      </c>
      <c r="K175" s="11">
        <v>4</v>
      </c>
      <c r="L175" s="19">
        <v>0</v>
      </c>
      <c r="M175" s="19">
        <v>0</v>
      </c>
    </row>
    <row r="176" spans="1:13" x14ac:dyDescent="0.3">
      <c r="A176" s="19">
        <v>2</v>
      </c>
      <c r="B176" s="49" t="s">
        <v>125</v>
      </c>
      <c r="C176" s="19">
        <v>6</v>
      </c>
      <c r="D176" s="19">
        <v>2.5</v>
      </c>
      <c r="E176" s="19">
        <v>2.5</v>
      </c>
      <c r="F176" s="11" t="s">
        <v>69</v>
      </c>
      <c r="G176" s="19" t="s">
        <v>34</v>
      </c>
      <c r="H176" s="19">
        <f t="shared" si="64"/>
        <v>30</v>
      </c>
      <c r="I176" s="11">
        <v>0</v>
      </c>
      <c r="J176" s="11">
        <v>30</v>
      </c>
      <c r="K176" s="11">
        <v>2</v>
      </c>
      <c r="L176" s="19">
        <v>0</v>
      </c>
      <c r="M176" s="19">
        <v>0</v>
      </c>
    </row>
    <row r="177" spans="1:13" x14ac:dyDescent="0.3">
      <c r="A177" s="19">
        <v>3</v>
      </c>
      <c r="B177" s="49" t="s">
        <v>123</v>
      </c>
      <c r="C177" s="19">
        <v>6</v>
      </c>
      <c r="D177" s="19">
        <v>1</v>
      </c>
      <c r="E177" s="19">
        <v>0</v>
      </c>
      <c r="F177" s="11" t="s">
        <v>69</v>
      </c>
      <c r="G177" s="19" t="s">
        <v>35</v>
      </c>
      <c r="H177" s="19">
        <f t="shared" si="64"/>
        <v>15</v>
      </c>
      <c r="I177" s="11">
        <v>15</v>
      </c>
      <c r="J177" s="11">
        <v>0</v>
      </c>
      <c r="K177" s="11">
        <v>2</v>
      </c>
      <c r="L177" s="19">
        <v>0</v>
      </c>
      <c r="M177" s="19">
        <v>0</v>
      </c>
    </row>
    <row r="178" spans="1:13" x14ac:dyDescent="0.3">
      <c r="A178" s="19">
        <v>4</v>
      </c>
      <c r="B178" s="49" t="s">
        <v>81</v>
      </c>
      <c r="C178" s="19">
        <v>6</v>
      </c>
      <c r="D178" s="19">
        <v>3.5</v>
      </c>
      <c r="E178" s="19">
        <v>3.5</v>
      </c>
      <c r="F178" s="11" t="s">
        <v>69</v>
      </c>
      <c r="G178" s="19" t="s">
        <v>35</v>
      </c>
      <c r="H178" s="19">
        <f t="shared" si="64"/>
        <v>45</v>
      </c>
      <c r="I178" s="11">
        <v>0</v>
      </c>
      <c r="J178" s="11">
        <v>45</v>
      </c>
      <c r="K178" s="11">
        <v>2</v>
      </c>
      <c r="L178" s="19">
        <v>0</v>
      </c>
      <c r="M178" s="19">
        <v>0</v>
      </c>
    </row>
    <row r="179" spans="1:13" x14ac:dyDescent="0.3">
      <c r="A179" s="19">
        <v>5</v>
      </c>
      <c r="B179" s="51" t="s">
        <v>126</v>
      </c>
      <c r="C179" s="19">
        <v>6</v>
      </c>
      <c r="D179" s="19">
        <v>5</v>
      </c>
      <c r="E179" s="19">
        <v>2.5</v>
      </c>
      <c r="F179" s="11" t="s">
        <v>70</v>
      </c>
      <c r="G179" s="19" t="s">
        <v>35</v>
      </c>
      <c r="H179" s="19">
        <f t="shared" si="64"/>
        <v>60</v>
      </c>
      <c r="I179" s="11">
        <v>30</v>
      </c>
      <c r="J179" s="11">
        <v>30</v>
      </c>
      <c r="K179" s="11">
        <v>4</v>
      </c>
      <c r="L179" s="19">
        <v>0</v>
      </c>
      <c r="M179" s="19">
        <v>0</v>
      </c>
    </row>
    <row r="180" spans="1:13" x14ac:dyDescent="0.3">
      <c r="A180" s="58" t="s">
        <v>36</v>
      </c>
      <c r="B180" s="58"/>
      <c r="C180" s="58"/>
      <c r="D180" s="28">
        <f>SUM(D175:D179)</f>
        <v>17</v>
      </c>
      <c r="E180" s="28">
        <f>SUM(E175:E179)</f>
        <v>11</v>
      </c>
      <c r="F180" s="28" t="s">
        <v>37</v>
      </c>
      <c r="G180" s="28" t="s">
        <v>37</v>
      </c>
      <c r="H180" s="28">
        <f t="shared" ref="H180:M180" si="65">SUM(H175:H179)</f>
        <v>210</v>
      </c>
      <c r="I180" s="28">
        <f t="shared" si="65"/>
        <v>75</v>
      </c>
      <c r="J180" s="28">
        <f t="shared" si="65"/>
        <v>135</v>
      </c>
      <c r="K180" s="28">
        <f t="shared" si="65"/>
        <v>14</v>
      </c>
      <c r="L180" s="28">
        <f t="shared" si="65"/>
        <v>0</v>
      </c>
      <c r="M180" s="28">
        <f t="shared" si="65"/>
        <v>0</v>
      </c>
    </row>
    <row r="181" spans="1:13" x14ac:dyDescent="0.3">
      <c r="A181" s="59" t="s">
        <v>38</v>
      </c>
      <c r="B181" s="59"/>
      <c r="C181" s="59"/>
      <c r="D181" s="19" t="s">
        <v>37</v>
      </c>
      <c r="E181" s="19">
        <f>E180</f>
        <v>11</v>
      </c>
      <c r="F181" s="19" t="s">
        <v>37</v>
      </c>
      <c r="G181" s="19" t="s">
        <v>37</v>
      </c>
      <c r="H181" s="29">
        <f>SUM(I181:J181)</f>
        <v>135</v>
      </c>
      <c r="I181" s="19">
        <v>0</v>
      </c>
      <c r="J181" s="29" cm="1">
        <f t="array" ref="J181">SUMPRODUCT(ROUND(IF(IF(D175:D179&gt;0,IF(J175:J179&gt;0,E175:E179/(J175:J179/H175:H179*D175:D179),0),0)*J175:J179&gt;J175:J179,J175:J179,IF(D175:D179&gt;0,IF(J175:J179&gt;0,E175:E179/(J175:J179/H175:H179*D175:D179),0),0)*J175:J179),0))</f>
        <v>135</v>
      </c>
      <c r="K181" s="29" cm="1">
        <f t="array" ref="K181">SUMPRODUCT(ROUND(IF(D175:D179&gt;0,E175:E179/D175:D179,0)*K175:K179,0))</f>
        <v>8</v>
      </c>
      <c r="L181" s="19">
        <f>SUMIF($E175:$E179,"&gt;0",L175:L179)</f>
        <v>0</v>
      </c>
      <c r="M181" s="19">
        <f>SUMIF($E175:$E179,"&gt;0",M175:M179)</f>
        <v>0</v>
      </c>
    </row>
    <row r="182" spans="1:13" x14ac:dyDescent="0.3">
      <c r="A182" s="59" t="s">
        <v>39</v>
      </c>
      <c r="B182" s="59"/>
      <c r="C182" s="59"/>
      <c r="D182" s="19">
        <f>SUMIF(G175:G179,"f",D175:D179)</f>
        <v>2.5</v>
      </c>
      <c r="E182" s="19">
        <f>SUMIF(G175:G179,"f",E175:E179)</f>
        <v>2.5</v>
      </c>
      <c r="F182" s="19" t="s">
        <v>37</v>
      </c>
      <c r="G182" s="19" t="s">
        <v>37</v>
      </c>
      <c r="H182" s="19">
        <f t="shared" ref="H182" si="66">SUM(I182:J182)</f>
        <v>30</v>
      </c>
      <c r="I182" s="19">
        <f>SUMIF($G175:$G179,"f",I175:I179)</f>
        <v>0</v>
      </c>
      <c r="J182" s="19">
        <f>SUMIF($G175:$G179,"f",J175:J179)</f>
        <v>30</v>
      </c>
      <c r="K182" s="19">
        <f>SUMIF($G175:$G179,"f",K175:K179)</f>
        <v>2</v>
      </c>
      <c r="L182" s="19">
        <f>SUMIF($G175:$G179,"f",L175:L179)</f>
        <v>0</v>
      </c>
      <c r="M182" s="19">
        <f>SUMIF($G175:$G179,"f",M175:M179)</f>
        <v>0</v>
      </c>
    </row>
    <row r="183" spans="1:13" x14ac:dyDescent="0.3">
      <c r="A183" s="70" t="s">
        <v>42</v>
      </c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26"/>
    </row>
    <row r="184" spans="1:13" x14ac:dyDescent="0.3">
      <c r="A184" s="19">
        <v>1</v>
      </c>
      <c r="B184" s="37" t="s">
        <v>12</v>
      </c>
      <c r="C184" s="19">
        <v>6</v>
      </c>
      <c r="D184" s="19">
        <v>2</v>
      </c>
      <c r="E184" s="19">
        <v>1</v>
      </c>
      <c r="F184" s="11" t="s">
        <v>69</v>
      </c>
      <c r="G184" s="19" t="s">
        <v>34</v>
      </c>
      <c r="H184" s="19">
        <f t="shared" ref="H184" si="67">I184+J184</f>
        <v>30</v>
      </c>
      <c r="I184" s="11">
        <v>15</v>
      </c>
      <c r="J184" s="11">
        <v>15</v>
      </c>
      <c r="K184" s="11">
        <v>2</v>
      </c>
      <c r="L184" s="19">
        <v>0</v>
      </c>
      <c r="M184" s="19">
        <v>0</v>
      </c>
    </row>
    <row r="185" spans="1:13" x14ac:dyDescent="0.3">
      <c r="A185" s="19">
        <v>2</v>
      </c>
      <c r="B185" s="49" t="s">
        <v>155</v>
      </c>
      <c r="C185" s="19">
        <v>6</v>
      </c>
      <c r="D185" s="19">
        <v>5</v>
      </c>
      <c r="E185" s="19">
        <v>2.5</v>
      </c>
      <c r="F185" s="11" t="s">
        <v>70</v>
      </c>
      <c r="G185" s="19" t="s">
        <v>34</v>
      </c>
      <c r="H185" s="19">
        <f t="shared" ref="H185" si="68">I185+J185</f>
        <v>60</v>
      </c>
      <c r="I185" s="11">
        <v>30</v>
      </c>
      <c r="J185" s="11">
        <v>30</v>
      </c>
      <c r="K185" s="11">
        <v>4</v>
      </c>
      <c r="L185" s="19">
        <v>0</v>
      </c>
      <c r="M185" s="19">
        <v>0</v>
      </c>
    </row>
    <row r="186" spans="1:13" x14ac:dyDescent="0.3">
      <c r="A186" s="58" t="s">
        <v>36</v>
      </c>
      <c r="B186" s="58"/>
      <c r="C186" s="58"/>
      <c r="D186" s="28">
        <f>SUM(D184:D185)</f>
        <v>7</v>
      </c>
      <c r="E186" s="28">
        <f>SUM(E184:E185)</f>
        <v>3.5</v>
      </c>
      <c r="F186" s="28" t="s">
        <v>37</v>
      </c>
      <c r="G186" s="28" t="s">
        <v>37</v>
      </c>
      <c r="H186" s="28">
        <f t="shared" ref="H186:M186" si="69">SUM(H184:H185)</f>
        <v>90</v>
      </c>
      <c r="I186" s="28">
        <f t="shared" si="69"/>
        <v>45</v>
      </c>
      <c r="J186" s="28">
        <f t="shared" si="69"/>
        <v>45</v>
      </c>
      <c r="K186" s="28">
        <f t="shared" si="69"/>
        <v>6</v>
      </c>
      <c r="L186" s="28">
        <f t="shared" si="69"/>
        <v>0</v>
      </c>
      <c r="M186" s="28">
        <f t="shared" si="69"/>
        <v>0</v>
      </c>
    </row>
    <row r="187" spans="1:13" x14ac:dyDescent="0.3">
      <c r="A187" s="59" t="s">
        <v>38</v>
      </c>
      <c r="B187" s="59"/>
      <c r="C187" s="59"/>
      <c r="D187" s="19" t="s">
        <v>37</v>
      </c>
      <c r="E187" s="19">
        <f>E186</f>
        <v>3.5</v>
      </c>
      <c r="F187" s="19" t="s">
        <v>37</v>
      </c>
      <c r="G187" s="19" t="s">
        <v>37</v>
      </c>
      <c r="H187" s="29">
        <f t="shared" ref="H187:H188" si="70">SUM(I187:J187)</f>
        <v>45</v>
      </c>
      <c r="I187" s="19">
        <v>0</v>
      </c>
      <c r="J187" s="29" cm="1">
        <f t="array" ref="J187">SUMPRODUCT(ROUND(IF(IF(J184:J185&gt;0,E184:E185/(J184:J185/H184:H185*D184:D185),0)*J184:J185&gt;J184:J185,J184:J185,IF(J184:J185&gt;0,E184:E185/(J184:J185/H184:H185*D184:D185),0)*J184:J185),0))</f>
        <v>45</v>
      </c>
      <c r="K187" s="29" cm="1">
        <f t="array" ref="K187">SUMPRODUCT(ROUND(IF(K184:K185&gt;0,E184:E185/D184:D185,0)*K184:K185,0))</f>
        <v>3</v>
      </c>
      <c r="L187" s="19">
        <f>SUMIF($E184:$E185,"&gt;0",L184:L185)</f>
        <v>0</v>
      </c>
      <c r="M187" s="19">
        <f>SUMIF($E184:$E185,"&gt;0",M184:M185)</f>
        <v>0</v>
      </c>
    </row>
    <row r="188" spans="1:13" x14ac:dyDescent="0.3">
      <c r="A188" s="59" t="s">
        <v>39</v>
      </c>
      <c r="B188" s="59"/>
      <c r="C188" s="59"/>
      <c r="D188" s="19">
        <f>SUMIF(G184:G185,"f",D184:D185)</f>
        <v>7</v>
      </c>
      <c r="E188" s="19">
        <f>SUMIF(G184:G185,"f",E184:E185)</f>
        <v>3.5</v>
      </c>
      <c r="F188" s="19" t="s">
        <v>37</v>
      </c>
      <c r="G188" s="19" t="s">
        <v>37</v>
      </c>
      <c r="H188" s="19">
        <f t="shared" si="70"/>
        <v>90</v>
      </c>
      <c r="I188" s="19">
        <f>SUMIF($G184:$G185,"f",I184:I185)</f>
        <v>45</v>
      </c>
      <c r="J188" s="19">
        <f>SUMIF($G184:$G185,"f",J184:J185)</f>
        <v>45</v>
      </c>
      <c r="K188" s="19">
        <f>SUMIF($G184:$G185,"f",K184:K185)</f>
        <v>6</v>
      </c>
      <c r="L188" s="19">
        <f>SUMIF($G184:$G185,"f",L184:L185)</f>
        <v>0</v>
      </c>
      <c r="M188" s="19">
        <f>SUMIF($G184:$G185,"f",M184:M185)</f>
        <v>0</v>
      </c>
    </row>
    <row r="189" spans="1:13" x14ac:dyDescent="0.3">
      <c r="A189" s="70" t="s">
        <v>43</v>
      </c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26"/>
    </row>
    <row r="190" spans="1:13" x14ac:dyDescent="0.3">
      <c r="A190" s="19">
        <v>1</v>
      </c>
      <c r="B190" s="49" t="s">
        <v>20</v>
      </c>
      <c r="C190" s="19">
        <v>6</v>
      </c>
      <c r="D190" s="19">
        <v>6</v>
      </c>
      <c r="E190" s="19">
        <v>6</v>
      </c>
      <c r="F190" s="11" t="s">
        <v>69</v>
      </c>
      <c r="G190" s="19" t="s">
        <v>34</v>
      </c>
      <c r="H190" s="19">
        <f>I190+J190</f>
        <v>0</v>
      </c>
      <c r="I190" s="11">
        <v>0</v>
      </c>
      <c r="J190" s="11">
        <v>0</v>
      </c>
      <c r="K190" s="11">
        <v>0</v>
      </c>
      <c r="L190" s="19">
        <v>160</v>
      </c>
      <c r="M190" s="19">
        <v>0</v>
      </c>
    </row>
    <row r="191" spans="1:13" x14ac:dyDescent="0.3">
      <c r="A191" s="58" t="s">
        <v>36</v>
      </c>
      <c r="B191" s="58"/>
      <c r="C191" s="58"/>
      <c r="D191" s="28">
        <f>SUM(D190)</f>
        <v>6</v>
      </c>
      <c r="E191" s="28">
        <f>SUM(E190)</f>
        <v>6</v>
      </c>
      <c r="F191" s="28" t="s">
        <v>37</v>
      </c>
      <c r="G191" s="28" t="s">
        <v>37</v>
      </c>
      <c r="H191" s="28">
        <f>SUM(I191:J191)</f>
        <v>0</v>
      </c>
      <c r="I191" s="28">
        <f t="shared" ref="I191" si="71">SUM(I189:I190)</f>
        <v>0</v>
      </c>
      <c r="J191" s="28">
        <f>SUM(J190)</f>
        <v>0</v>
      </c>
      <c r="K191" s="28">
        <f>SUM(K190)</f>
        <v>0</v>
      </c>
      <c r="L191" s="28">
        <f t="shared" ref="L191:M191" si="72">SUM(L189:L190)</f>
        <v>160</v>
      </c>
      <c r="M191" s="28">
        <f t="shared" si="72"/>
        <v>0</v>
      </c>
    </row>
    <row r="192" spans="1:13" x14ac:dyDescent="0.3">
      <c r="A192" s="59" t="s">
        <v>38</v>
      </c>
      <c r="B192" s="59"/>
      <c r="C192" s="59"/>
      <c r="D192" s="19" t="s">
        <v>37</v>
      </c>
      <c r="E192" s="19">
        <f>E191</f>
        <v>6</v>
      </c>
      <c r="F192" s="19" t="s">
        <v>37</v>
      </c>
      <c r="G192" s="19" t="s">
        <v>37</v>
      </c>
      <c r="H192" s="29">
        <f t="shared" ref="H192:H193" si="73">SUM(I192:J192)</f>
        <v>0</v>
      </c>
      <c r="I192" s="19">
        <v>0</v>
      </c>
      <c r="J192" s="29">
        <f>SUMPRODUCT(ROUND(IF(IF(J190&gt;0,E190/(J190/H190*D190),0)*J190&gt;J190,J190,IF(J190&gt;0,E190/(J190/H190*D190),0)*J190),0))</f>
        <v>0</v>
      </c>
      <c r="K192" s="29">
        <f>SUMPRODUCT(ROUND(IF(K190&gt;0,E190/D190,0)*K190,0))</f>
        <v>0</v>
      </c>
      <c r="L192" s="19">
        <f t="shared" ref="L192:M192" si="74">SUMIF($E190,"&gt;0",L190)</f>
        <v>160</v>
      </c>
      <c r="M192" s="19">
        <f t="shared" si="74"/>
        <v>0</v>
      </c>
    </row>
    <row r="193" spans="1:13" x14ac:dyDescent="0.3">
      <c r="A193" s="59" t="s">
        <v>39</v>
      </c>
      <c r="B193" s="59"/>
      <c r="C193" s="59"/>
      <c r="D193" s="19">
        <f>SUMIF(G190,"f",D190)</f>
        <v>6</v>
      </c>
      <c r="E193" s="19">
        <f>SUMIF(G190,"f",E190)</f>
        <v>6</v>
      </c>
      <c r="F193" s="19" t="s">
        <v>37</v>
      </c>
      <c r="G193" s="19" t="s">
        <v>37</v>
      </c>
      <c r="H193" s="19">
        <f t="shared" si="73"/>
        <v>0</v>
      </c>
      <c r="I193" s="19">
        <f>SUMIF($G190,"f",I190)</f>
        <v>0</v>
      </c>
      <c r="J193" s="19">
        <f t="shared" ref="J193:M193" si="75">SUMIF($G190,"f",J190)</f>
        <v>0</v>
      </c>
      <c r="K193" s="19">
        <f t="shared" si="75"/>
        <v>0</v>
      </c>
      <c r="L193" s="19">
        <f t="shared" si="75"/>
        <v>160</v>
      </c>
      <c r="M193" s="19">
        <f t="shared" si="75"/>
        <v>0</v>
      </c>
    </row>
    <row r="194" spans="1:13" x14ac:dyDescent="0.3">
      <c r="A194" s="58" t="s">
        <v>89</v>
      </c>
      <c r="B194" s="58"/>
      <c r="C194" s="58"/>
      <c r="D194" s="28">
        <f>D180+D186+D191</f>
        <v>30</v>
      </c>
      <c r="E194" s="28">
        <f>E180+E186+E191</f>
        <v>20.5</v>
      </c>
      <c r="F194" s="28" t="s">
        <v>37</v>
      </c>
      <c r="G194" s="28" t="s">
        <v>37</v>
      </c>
      <c r="H194" s="28">
        <f t="shared" ref="H194:M194" si="76">H180+H186+H191</f>
        <v>300</v>
      </c>
      <c r="I194" s="28">
        <f t="shared" si="76"/>
        <v>120</v>
      </c>
      <c r="J194" s="28">
        <f t="shared" si="76"/>
        <v>180</v>
      </c>
      <c r="K194" s="28">
        <f t="shared" si="76"/>
        <v>20</v>
      </c>
      <c r="L194" s="28">
        <f t="shared" si="76"/>
        <v>160</v>
      </c>
      <c r="M194" s="28">
        <f t="shared" si="76"/>
        <v>0</v>
      </c>
    </row>
    <row r="195" spans="1:13" x14ac:dyDescent="0.3">
      <c r="A195" s="58" t="s">
        <v>90</v>
      </c>
      <c r="B195" s="58"/>
      <c r="C195" s="58"/>
      <c r="D195" s="28">
        <f>D168+D194</f>
        <v>60</v>
      </c>
      <c r="E195" s="28">
        <f>E168+E194</f>
        <v>34.83</v>
      </c>
      <c r="F195" s="28" t="s">
        <v>37</v>
      </c>
      <c r="G195" s="28" t="s">
        <v>37</v>
      </c>
      <c r="H195" s="28">
        <f t="shared" ref="H195:M195" si="77">H168+H194</f>
        <v>679</v>
      </c>
      <c r="I195" s="28">
        <f t="shared" si="77"/>
        <v>289</v>
      </c>
      <c r="J195" s="28">
        <f t="shared" si="77"/>
        <v>390</v>
      </c>
      <c r="K195" s="28">
        <f t="shared" si="77"/>
        <v>39</v>
      </c>
      <c r="L195" s="28">
        <f t="shared" si="77"/>
        <v>160</v>
      </c>
      <c r="M195" s="28">
        <f t="shared" si="77"/>
        <v>0</v>
      </c>
    </row>
    <row r="197" spans="1:13" x14ac:dyDescent="0.3">
      <c r="A197" s="26" t="s">
        <v>131</v>
      </c>
    </row>
    <row r="198" spans="1:13" ht="72" customHeight="1" x14ac:dyDescent="0.3">
      <c r="A198" s="66" t="s">
        <v>24</v>
      </c>
      <c r="B198" s="66" t="s">
        <v>25</v>
      </c>
      <c r="C198" s="63" t="s">
        <v>26</v>
      </c>
      <c r="D198" s="63" t="s">
        <v>27</v>
      </c>
      <c r="E198" s="62" t="s">
        <v>28</v>
      </c>
      <c r="F198" s="63" t="s">
        <v>29</v>
      </c>
      <c r="G198" s="62" t="s">
        <v>30</v>
      </c>
      <c r="H198" s="67" t="s">
        <v>31</v>
      </c>
      <c r="I198" s="67"/>
      <c r="J198" s="67"/>
      <c r="K198" s="67"/>
      <c r="L198" s="63" t="s">
        <v>91</v>
      </c>
      <c r="M198" s="63" t="s">
        <v>134</v>
      </c>
    </row>
    <row r="199" spans="1:13" ht="72" customHeight="1" x14ac:dyDescent="0.3">
      <c r="A199" s="66"/>
      <c r="B199" s="66"/>
      <c r="C199" s="63"/>
      <c r="D199" s="63"/>
      <c r="E199" s="62"/>
      <c r="F199" s="63"/>
      <c r="G199" s="62"/>
      <c r="H199" s="53" t="s">
        <v>2</v>
      </c>
      <c r="I199" s="27" t="s">
        <v>3</v>
      </c>
      <c r="J199" s="27" t="s">
        <v>4</v>
      </c>
      <c r="K199" s="27" t="s">
        <v>66</v>
      </c>
      <c r="L199" s="63"/>
      <c r="M199" s="63"/>
    </row>
    <row r="200" spans="1:13" x14ac:dyDescent="0.3">
      <c r="A200" s="72" t="s">
        <v>32</v>
      </c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</row>
    <row r="201" spans="1:13" x14ac:dyDescent="0.3">
      <c r="A201" s="74" t="s">
        <v>41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</row>
    <row r="202" spans="1:13" x14ac:dyDescent="0.3">
      <c r="A202" s="19">
        <v>1</v>
      </c>
      <c r="B202" s="17" t="s">
        <v>134</v>
      </c>
      <c r="C202" s="19">
        <v>7</v>
      </c>
      <c r="D202" s="19">
        <v>15</v>
      </c>
      <c r="E202" s="19">
        <v>10</v>
      </c>
      <c r="F202" s="11" t="s">
        <v>69</v>
      </c>
      <c r="G202" s="19" t="s">
        <v>34</v>
      </c>
      <c r="H202" s="19">
        <f t="shared" ref="H202:H203" si="78">I202+J202</f>
        <v>0</v>
      </c>
      <c r="I202" s="11">
        <v>0</v>
      </c>
      <c r="J202" s="11">
        <v>0</v>
      </c>
      <c r="K202" s="11">
        <v>0</v>
      </c>
      <c r="L202" s="19">
        <v>0</v>
      </c>
      <c r="M202" s="19">
        <v>150</v>
      </c>
    </row>
    <row r="203" spans="1:13" x14ac:dyDescent="0.3">
      <c r="A203" s="19">
        <v>2</v>
      </c>
      <c r="B203" s="49" t="s">
        <v>135</v>
      </c>
      <c r="C203" s="19">
        <v>7</v>
      </c>
      <c r="D203" s="19">
        <v>3.5</v>
      </c>
      <c r="E203" s="19">
        <v>3.5</v>
      </c>
      <c r="F203" s="11" t="s">
        <v>69</v>
      </c>
      <c r="G203" s="19" t="s">
        <v>34</v>
      </c>
      <c r="H203" s="19">
        <f t="shared" si="78"/>
        <v>45</v>
      </c>
      <c r="I203" s="11">
        <v>0</v>
      </c>
      <c r="J203" s="11">
        <v>45</v>
      </c>
      <c r="K203" s="11">
        <v>2</v>
      </c>
      <c r="L203" s="19">
        <v>0</v>
      </c>
      <c r="M203" s="19">
        <v>0</v>
      </c>
    </row>
    <row r="204" spans="1:13" x14ac:dyDescent="0.3">
      <c r="A204" s="58" t="s">
        <v>36</v>
      </c>
      <c r="B204" s="58"/>
      <c r="C204" s="58"/>
      <c r="D204" s="28">
        <f>SUM(D202:D203)</f>
        <v>18.5</v>
      </c>
      <c r="E204" s="28">
        <f>SUM(E202:E203)</f>
        <v>13.5</v>
      </c>
      <c r="F204" s="28" t="s">
        <v>37</v>
      </c>
      <c r="G204" s="28" t="s">
        <v>37</v>
      </c>
      <c r="H204" s="28">
        <f t="shared" ref="H204:M204" si="79">SUM(H202:H203)</f>
        <v>45</v>
      </c>
      <c r="I204" s="28">
        <f t="shared" si="79"/>
        <v>0</v>
      </c>
      <c r="J204" s="28">
        <f t="shared" si="79"/>
        <v>45</v>
      </c>
      <c r="K204" s="28">
        <f t="shared" si="79"/>
        <v>2</v>
      </c>
      <c r="L204" s="28">
        <f t="shared" si="79"/>
        <v>0</v>
      </c>
      <c r="M204" s="28">
        <f t="shared" si="79"/>
        <v>150</v>
      </c>
    </row>
    <row r="205" spans="1:13" x14ac:dyDescent="0.3">
      <c r="A205" s="59" t="s">
        <v>38</v>
      </c>
      <c r="B205" s="59"/>
      <c r="C205" s="59"/>
      <c r="D205" s="19" t="s">
        <v>37</v>
      </c>
      <c r="E205" s="19">
        <f>E204</f>
        <v>13.5</v>
      </c>
      <c r="F205" s="19" t="s">
        <v>37</v>
      </c>
      <c r="G205" s="19" t="s">
        <v>37</v>
      </c>
      <c r="H205" s="29">
        <f>SUM(I205:J205)</f>
        <v>45</v>
      </c>
      <c r="I205" s="19">
        <v>0</v>
      </c>
      <c r="J205" s="29" cm="1">
        <f t="array" ref="J205">SUMPRODUCT(ROUND(IF(IF(J202:J203&gt;0,E202:E203/(J202:J203/H202:H203*D202:D203),0)*J202:J203&gt;J202:J203,J202:J203,IF(J202:J203&gt;0,E202:E203/(J202:J203/H202:H203*D202:D203),0)*J202:J203),0))</f>
        <v>45</v>
      </c>
      <c r="K205" s="29" cm="1">
        <f t="array" ref="K205">SUMPRODUCT(ROUND(IF(K202:K203&gt;0,E202:E203/D202:D203,0)*K202:K203,0))</f>
        <v>2</v>
      </c>
      <c r="L205" s="19">
        <f>SUMIF($E202:$E203,"&gt;0",L202:L203)</f>
        <v>0</v>
      </c>
      <c r="M205" s="19">
        <f>SUMIF($E202:$E203,"&gt;0",M202:M203)</f>
        <v>150</v>
      </c>
    </row>
    <row r="206" spans="1:13" x14ac:dyDescent="0.3">
      <c r="A206" s="59" t="s">
        <v>39</v>
      </c>
      <c r="B206" s="59"/>
      <c r="C206" s="59"/>
      <c r="D206" s="19">
        <f>SUMIF(G202:G203,"f",D202:D203)</f>
        <v>18.5</v>
      </c>
      <c r="E206" s="19">
        <f>SUMIF(G202:G203,"f",E202:E203)</f>
        <v>13.5</v>
      </c>
      <c r="F206" s="19" t="s">
        <v>37</v>
      </c>
      <c r="G206" s="19" t="s">
        <v>37</v>
      </c>
      <c r="H206" s="19">
        <f t="shared" ref="H206" si="80">SUM(I206:J206)</f>
        <v>45</v>
      </c>
      <c r="I206" s="19">
        <f>SUMIF($G202:$G203,"f",I202:I203)</f>
        <v>0</v>
      </c>
      <c r="J206" s="19">
        <f>SUMIF($G202:$G203,"f",J202:J203)</f>
        <v>45</v>
      </c>
      <c r="K206" s="19">
        <f>SUMIF($G202:$G203,"f",K202:K203)</f>
        <v>2</v>
      </c>
      <c r="L206" s="19">
        <f>SUMIF($G202:$G203,"f",L202:L203)</f>
        <v>0</v>
      </c>
      <c r="M206" s="19">
        <f>SUMIF($G202:$G203,"f",M202:M203)</f>
        <v>150</v>
      </c>
    </row>
    <row r="207" spans="1:13" x14ac:dyDescent="0.3">
      <c r="A207" s="60" t="s">
        <v>42</v>
      </c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26"/>
    </row>
    <row r="208" spans="1:13" ht="28.8" x14ac:dyDescent="0.3">
      <c r="A208" s="19">
        <v>1</v>
      </c>
      <c r="B208" s="17" t="s">
        <v>139</v>
      </c>
      <c r="C208" s="19">
        <v>7</v>
      </c>
      <c r="D208" s="19">
        <v>3</v>
      </c>
      <c r="E208" s="19">
        <v>3</v>
      </c>
      <c r="F208" s="11" t="s">
        <v>69</v>
      </c>
      <c r="G208" s="19" t="s">
        <v>34</v>
      </c>
      <c r="H208" s="19">
        <f t="shared" ref="H208:H209" si="81">I208+J208</f>
        <v>45</v>
      </c>
      <c r="I208" s="11">
        <v>0</v>
      </c>
      <c r="J208" s="11">
        <v>45</v>
      </c>
      <c r="K208" s="11">
        <v>2</v>
      </c>
      <c r="L208" s="19">
        <v>0</v>
      </c>
      <c r="M208" s="19">
        <v>0</v>
      </c>
    </row>
    <row r="209" spans="1:14" x14ac:dyDescent="0.3">
      <c r="A209" s="19">
        <v>2</v>
      </c>
      <c r="B209" s="37" t="s">
        <v>23</v>
      </c>
      <c r="C209" s="19">
        <v>7</v>
      </c>
      <c r="D209" s="19">
        <v>3.5</v>
      </c>
      <c r="E209" s="19">
        <v>0</v>
      </c>
      <c r="F209" s="11" t="s">
        <v>69</v>
      </c>
      <c r="G209" s="19" t="s">
        <v>34</v>
      </c>
      <c r="H209" s="19">
        <f t="shared" si="81"/>
        <v>45</v>
      </c>
      <c r="I209" s="11">
        <v>45</v>
      </c>
      <c r="J209" s="11">
        <v>0</v>
      </c>
      <c r="K209" s="11">
        <v>2</v>
      </c>
      <c r="L209" s="19">
        <v>0</v>
      </c>
      <c r="M209" s="19">
        <v>0</v>
      </c>
    </row>
    <row r="210" spans="1:14" x14ac:dyDescent="0.3">
      <c r="A210" s="19">
        <v>3</v>
      </c>
      <c r="B210" s="37" t="s">
        <v>128</v>
      </c>
      <c r="C210" s="19">
        <v>7</v>
      </c>
      <c r="D210" s="19">
        <v>5</v>
      </c>
      <c r="E210" s="19">
        <v>2.5</v>
      </c>
      <c r="F210" s="11" t="s">
        <v>70</v>
      </c>
      <c r="G210" s="19" t="s">
        <v>34</v>
      </c>
      <c r="H210" s="19">
        <f t="shared" ref="H210" si="82">I210+J210</f>
        <v>60</v>
      </c>
      <c r="I210" s="11">
        <v>30</v>
      </c>
      <c r="J210" s="11">
        <v>30</v>
      </c>
      <c r="K210" s="11">
        <v>4</v>
      </c>
      <c r="L210" s="19">
        <v>0</v>
      </c>
      <c r="M210" s="19">
        <v>0</v>
      </c>
    </row>
    <row r="211" spans="1:14" x14ac:dyDescent="0.3">
      <c r="A211" s="58" t="s">
        <v>36</v>
      </c>
      <c r="B211" s="58"/>
      <c r="C211" s="58"/>
      <c r="D211" s="28">
        <f>SUM(D208:D210)</f>
        <v>11.5</v>
      </c>
      <c r="E211" s="28">
        <f>SUM(E208:E210)</f>
        <v>5.5</v>
      </c>
      <c r="F211" s="28" t="s">
        <v>37</v>
      </c>
      <c r="G211" s="28" t="s">
        <v>37</v>
      </c>
      <c r="H211" s="28">
        <f t="shared" ref="H211:M211" si="83">SUM(H208:H210)</f>
        <v>150</v>
      </c>
      <c r="I211" s="28">
        <f t="shared" si="83"/>
        <v>75</v>
      </c>
      <c r="J211" s="28">
        <f t="shared" si="83"/>
        <v>75</v>
      </c>
      <c r="K211" s="28">
        <f t="shared" si="83"/>
        <v>8</v>
      </c>
      <c r="L211" s="28">
        <f t="shared" si="83"/>
        <v>0</v>
      </c>
      <c r="M211" s="28">
        <f t="shared" si="83"/>
        <v>0</v>
      </c>
    </row>
    <row r="212" spans="1:14" x14ac:dyDescent="0.3">
      <c r="A212" s="59" t="s">
        <v>38</v>
      </c>
      <c r="B212" s="59"/>
      <c r="C212" s="59"/>
      <c r="D212" s="19" t="s">
        <v>37</v>
      </c>
      <c r="E212" s="19">
        <f>E211</f>
        <v>5.5</v>
      </c>
      <c r="F212" s="19" t="s">
        <v>37</v>
      </c>
      <c r="G212" s="19" t="s">
        <v>37</v>
      </c>
      <c r="H212" s="29">
        <f t="shared" ref="H212:H213" si="84">SUM(I212:J212)</f>
        <v>75</v>
      </c>
      <c r="I212" s="19">
        <v>0</v>
      </c>
      <c r="J212" s="29" cm="1">
        <f t="array" ref="J212">SUMPRODUCT(ROUND(IF(IF(D208:D210&gt;0,IF(J208:J210&gt;0,E208:E210/(J208:J210/H208:H210*D208:D210),0),0)*J208:J210&gt;J208:J210,J208:J210,IF(D208:D210&gt;0,IF(J208:J210&gt;0,E208:E210/(J208:J210/H208:H210*D208:D210),0),0)*J208:J210),0))</f>
        <v>75</v>
      </c>
      <c r="K212" s="29" cm="1">
        <f t="array" ref="K212">SUMPRODUCT(ROUND(IF(D208:D210&gt;0,E208:E210/D208:D210,0)*K208:K210,0))</f>
        <v>4</v>
      </c>
      <c r="L212" s="19">
        <f>SUMIF($E208:$E210,"&gt;0",L208:L210)</f>
        <v>0</v>
      </c>
      <c r="M212" s="19">
        <f>SUMIF($E208:$E210,"&gt;0",M208:M210)</f>
        <v>0</v>
      </c>
    </row>
    <row r="213" spans="1:14" x14ac:dyDescent="0.3">
      <c r="A213" s="59" t="s">
        <v>39</v>
      </c>
      <c r="B213" s="59"/>
      <c r="C213" s="59"/>
      <c r="D213" s="19">
        <f>SUMIF(G208:G210,"f",D208:D210)</f>
        <v>11.5</v>
      </c>
      <c r="E213" s="19">
        <f>SUMIF(G208:G210,"f",E208:E210)</f>
        <v>5.5</v>
      </c>
      <c r="F213" s="19" t="s">
        <v>37</v>
      </c>
      <c r="G213" s="19" t="s">
        <v>37</v>
      </c>
      <c r="H213" s="19">
        <f t="shared" si="84"/>
        <v>150</v>
      </c>
      <c r="I213" s="19">
        <f>SUMIF($G208:$G210,"f",I208:I210)</f>
        <v>75</v>
      </c>
      <c r="J213" s="19">
        <f>SUMIF($G208:$G210,"f",J208:J210)</f>
        <v>75</v>
      </c>
      <c r="K213" s="19">
        <f>SUMIF($G208:$G210,"f",K208:K210)</f>
        <v>8</v>
      </c>
      <c r="L213" s="19">
        <f>SUMIF($G208:$G210,"f",L208:L210)</f>
        <v>0</v>
      </c>
      <c r="M213" s="19">
        <f>SUMIF($G208:$G210,"f",M208:M210)</f>
        <v>0</v>
      </c>
    </row>
    <row r="214" spans="1:14" x14ac:dyDescent="0.3">
      <c r="A214" s="58" t="s">
        <v>133</v>
      </c>
      <c r="B214" s="58"/>
      <c r="C214" s="58"/>
      <c r="D214" s="28">
        <f>D204+D211</f>
        <v>30</v>
      </c>
      <c r="E214" s="28">
        <f>E204+E211</f>
        <v>19</v>
      </c>
      <c r="F214" s="28" t="s">
        <v>37</v>
      </c>
      <c r="G214" s="28" t="s">
        <v>37</v>
      </c>
      <c r="H214" s="28">
        <f t="shared" ref="H214:M214" si="85">H204+H211</f>
        <v>195</v>
      </c>
      <c r="I214" s="28">
        <f t="shared" si="85"/>
        <v>75</v>
      </c>
      <c r="J214" s="28">
        <f t="shared" si="85"/>
        <v>120</v>
      </c>
      <c r="K214" s="28">
        <f t="shared" si="85"/>
        <v>10</v>
      </c>
      <c r="L214" s="28">
        <f t="shared" si="85"/>
        <v>0</v>
      </c>
      <c r="M214" s="28">
        <f t="shared" si="85"/>
        <v>150</v>
      </c>
    </row>
    <row r="215" spans="1:14" x14ac:dyDescent="0.3">
      <c r="A215" s="58" t="s">
        <v>132</v>
      </c>
      <c r="B215" s="58"/>
      <c r="C215" s="58"/>
      <c r="D215" s="28">
        <f>D214</f>
        <v>30</v>
      </c>
      <c r="E215" s="28">
        <f>E214</f>
        <v>19</v>
      </c>
      <c r="F215" s="28" t="s">
        <v>37</v>
      </c>
      <c r="G215" s="28" t="s">
        <v>37</v>
      </c>
      <c r="H215" s="28">
        <f>H214</f>
        <v>195</v>
      </c>
      <c r="I215" s="28">
        <f>I214</f>
        <v>75</v>
      </c>
      <c r="J215" s="28">
        <f t="shared" ref="J215:M215" si="86">J214</f>
        <v>120</v>
      </c>
      <c r="K215" s="28">
        <f t="shared" si="86"/>
        <v>10</v>
      </c>
      <c r="L215" s="28">
        <f t="shared" si="86"/>
        <v>0</v>
      </c>
      <c r="M215" s="28">
        <f t="shared" si="86"/>
        <v>150</v>
      </c>
    </row>
    <row r="216" spans="1:14" x14ac:dyDescent="0.3">
      <c r="A216" s="26"/>
      <c r="B216" s="26"/>
      <c r="C216" s="26"/>
      <c r="D216" s="24"/>
      <c r="E216" s="24"/>
      <c r="F216" s="24"/>
      <c r="G216" s="24"/>
      <c r="H216" s="24"/>
      <c r="I216" s="24"/>
      <c r="J216" s="24"/>
      <c r="K216" s="24"/>
      <c r="L216" s="24"/>
      <c r="M216" s="24"/>
    </row>
    <row r="217" spans="1:14" s="23" customFormat="1" x14ac:dyDescent="0.3">
      <c r="N217" s="22"/>
    </row>
    <row r="218" spans="1:14" x14ac:dyDescent="0.3">
      <c r="A218" s="3" t="s">
        <v>24</v>
      </c>
      <c r="B218" s="44" t="s">
        <v>72</v>
      </c>
    </row>
    <row r="219" spans="1:14" ht="28.8" customHeight="1" x14ac:dyDescent="0.3">
      <c r="A219" s="28" t="s">
        <v>195</v>
      </c>
      <c r="B219" s="45" t="s">
        <v>78</v>
      </c>
    </row>
    <row r="220" spans="1:14" x14ac:dyDescent="0.3">
      <c r="A220" s="19">
        <v>1</v>
      </c>
      <c r="B220" s="46" t="s">
        <v>194</v>
      </c>
    </row>
    <row r="221" spans="1:14" x14ac:dyDescent="0.3">
      <c r="A221" s="19">
        <v>2</v>
      </c>
      <c r="B221" s="46" t="s">
        <v>201</v>
      </c>
    </row>
    <row r="222" spans="1:14" x14ac:dyDescent="0.3">
      <c r="A222" s="19">
        <v>3</v>
      </c>
      <c r="B222" s="46" t="s">
        <v>193</v>
      </c>
    </row>
    <row r="223" spans="1:14" x14ac:dyDescent="0.3">
      <c r="A223" s="19">
        <v>4</v>
      </c>
      <c r="B223" s="46" t="s">
        <v>79</v>
      </c>
    </row>
    <row r="224" spans="1:14" x14ac:dyDescent="0.3">
      <c r="A224" s="19">
        <v>5</v>
      </c>
      <c r="B224" s="46" t="s">
        <v>202</v>
      </c>
    </row>
    <row r="225" spans="1:2" x14ac:dyDescent="0.3">
      <c r="A225" s="19">
        <v>6</v>
      </c>
      <c r="B225" s="46" t="s">
        <v>80</v>
      </c>
    </row>
    <row r="226" spans="1:2" x14ac:dyDescent="0.3">
      <c r="A226" s="19">
        <v>7</v>
      </c>
      <c r="B226" s="46" t="s">
        <v>203</v>
      </c>
    </row>
    <row r="227" spans="1:2" x14ac:dyDescent="0.3">
      <c r="A227" s="28" t="s">
        <v>196</v>
      </c>
      <c r="B227" s="47" t="s">
        <v>73</v>
      </c>
    </row>
    <row r="228" spans="1:2" x14ac:dyDescent="0.3">
      <c r="A228" s="19">
        <v>1</v>
      </c>
      <c r="B228" s="46" t="s">
        <v>74</v>
      </c>
    </row>
    <row r="229" spans="1:2" x14ac:dyDescent="0.3">
      <c r="A229" s="19">
        <v>2</v>
      </c>
      <c r="B229" s="46" t="s">
        <v>75</v>
      </c>
    </row>
    <row r="230" spans="1:2" x14ac:dyDescent="0.3">
      <c r="A230" s="19">
        <v>3</v>
      </c>
      <c r="B230" s="46" t="s">
        <v>76</v>
      </c>
    </row>
    <row r="231" spans="1:2" x14ac:dyDescent="0.3">
      <c r="A231" s="19">
        <v>4</v>
      </c>
      <c r="B231" s="46" t="s">
        <v>77</v>
      </c>
    </row>
    <row r="232" spans="1:2" x14ac:dyDescent="0.3">
      <c r="A232" s="28" t="s">
        <v>197</v>
      </c>
      <c r="B232" s="47" t="s">
        <v>9</v>
      </c>
    </row>
    <row r="233" spans="1:2" x14ac:dyDescent="0.3">
      <c r="A233" s="19">
        <v>1</v>
      </c>
      <c r="B233" s="37" t="s">
        <v>221</v>
      </c>
    </row>
    <row r="234" spans="1:2" x14ac:dyDescent="0.3">
      <c r="A234" s="19">
        <v>2</v>
      </c>
      <c r="B234" s="37" t="s">
        <v>154</v>
      </c>
    </row>
    <row r="235" spans="1:2" x14ac:dyDescent="0.3">
      <c r="A235" s="28" t="s">
        <v>198</v>
      </c>
      <c r="B235" s="47" t="s">
        <v>12</v>
      </c>
    </row>
    <row r="236" spans="1:2" x14ac:dyDescent="0.3">
      <c r="A236" s="19">
        <v>1</v>
      </c>
      <c r="B236" s="37" t="s">
        <v>156</v>
      </c>
    </row>
    <row r="237" spans="1:2" x14ac:dyDescent="0.3">
      <c r="A237" s="19">
        <v>2</v>
      </c>
      <c r="B237" s="37" t="s">
        <v>157</v>
      </c>
    </row>
    <row r="238" spans="1:2" x14ac:dyDescent="0.3">
      <c r="A238" s="28" t="s">
        <v>199</v>
      </c>
      <c r="B238" s="47" t="s">
        <v>23</v>
      </c>
    </row>
    <row r="239" spans="1:2" x14ac:dyDescent="0.3">
      <c r="A239" s="19">
        <v>1</v>
      </c>
      <c r="B239" s="17" t="s">
        <v>205</v>
      </c>
    </row>
    <row r="240" spans="1:2" x14ac:dyDescent="0.3">
      <c r="A240" s="19">
        <v>2</v>
      </c>
      <c r="B240" s="37" t="s">
        <v>206</v>
      </c>
    </row>
    <row r="241" spans="1:2" x14ac:dyDescent="0.3">
      <c r="A241" s="28" t="s">
        <v>200</v>
      </c>
      <c r="B241" s="47" t="s">
        <v>128</v>
      </c>
    </row>
    <row r="242" spans="1:2" ht="14.4" customHeight="1" x14ac:dyDescent="0.3">
      <c r="A242" s="19">
        <v>1</v>
      </c>
      <c r="B242" s="37" t="s">
        <v>204</v>
      </c>
    </row>
    <row r="243" spans="1:2" x14ac:dyDescent="0.3">
      <c r="A243" s="19">
        <v>2</v>
      </c>
      <c r="B243" s="37" t="s">
        <v>136</v>
      </c>
    </row>
  </sheetData>
  <mergeCells count="193">
    <mergeCell ref="F17:F18"/>
    <mergeCell ref="G17:G18"/>
    <mergeCell ref="H17:K17"/>
    <mergeCell ref="L17:L18"/>
    <mergeCell ref="M17:M18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A27:C27"/>
    <mergeCell ref="A28:C28"/>
    <mergeCell ref="A29:C29"/>
    <mergeCell ref="A30:L30"/>
    <mergeCell ref="A33:C33"/>
    <mergeCell ref="A34:C34"/>
    <mergeCell ref="A19:M19"/>
    <mergeCell ref="A20:M20"/>
    <mergeCell ref="A22:C22"/>
    <mergeCell ref="A23:C23"/>
    <mergeCell ref="A24:C24"/>
    <mergeCell ref="A25:L25"/>
    <mergeCell ref="A48:C48"/>
    <mergeCell ref="A49:C49"/>
    <mergeCell ref="A50:C50"/>
    <mergeCell ref="A51:C51"/>
    <mergeCell ref="A54:A55"/>
    <mergeCell ref="B54:B55"/>
    <mergeCell ref="C54:C55"/>
    <mergeCell ref="A35:C35"/>
    <mergeCell ref="A36:L36"/>
    <mergeCell ref="A40:C40"/>
    <mergeCell ref="A41:C41"/>
    <mergeCell ref="A42:C42"/>
    <mergeCell ref="A43:L43"/>
    <mergeCell ref="A62:C62"/>
    <mergeCell ref="A63:L63"/>
    <mergeCell ref="A65:C65"/>
    <mergeCell ref="A66:C66"/>
    <mergeCell ref="A67:C67"/>
    <mergeCell ref="A68:L68"/>
    <mergeCell ref="L54:L55"/>
    <mergeCell ref="M54:M55"/>
    <mergeCell ref="A56:M56"/>
    <mergeCell ref="A57:M57"/>
    <mergeCell ref="A60:C60"/>
    <mergeCell ref="A61:C61"/>
    <mergeCell ref="D54:D55"/>
    <mergeCell ref="E54:E55"/>
    <mergeCell ref="F54:F55"/>
    <mergeCell ref="G54:G55"/>
    <mergeCell ref="H54:K54"/>
    <mergeCell ref="A79:C79"/>
    <mergeCell ref="A80:C80"/>
    <mergeCell ref="A81:C81"/>
    <mergeCell ref="A84:A85"/>
    <mergeCell ref="B84:B85"/>
    <mergeCell ref="C84:C85"/>
    <mergeCell ref="A71:C71"/>
    <mergeCell ref="A72:C72"/>
    <mergeCell ref="A73:C73"/>
    <mergeCell ref="A74:L74"/>
    <mergeCell ref="A77:C77"/>
    <mergeCell ref="A78:C78"/>
    <mergeCell ref="A92:C92"/>
    <mergeCell ref="A93:L93"/>
    <mergeCell ref="A95:C95"/>
    <mergeCell ref="A96:C96"/>
    <mergeCell ref="A97:C97"/>
    <mergeCell ref="A98:L98"/>
    <mergeCell ref="L84:L85"/>
    <mergeCell ref="M84:M85"/>
    <mergeCell ref="A86:M86"/>
    <mergeCell ref="A87:M87"/>
    <mergeCell ref="A90:C90"/>
    <mergeCell ref="A91:C91"/>
    <mergeCell ref="D84:D85"/>
    <mergeCell ref="E84:E85"/>
    <mergeCell ref="F84:F85"/>
    <mergeCell ref="G84:G85"/>
    <mergeCell ref="H84:K84"/>
    <mergeCell ref="A110:C110"/>
    <mergeCell ref="A111:C111"/>
    <mergeCell ref="A114:A115"/>
    <mergeCell ref="B114:B115"/>
    <mergeCell ref="C114:C115"/>
    <mergeCell ref="D114:D115"/>
    <mergeCell ref="A102:C102"/>
    <mergeCell ref="A103:C103"/>
    <mergeCell ref="A104:C104"/>
    <mergeCell ref="A105:L105"/>
    <mergeCell ref="A108:C108"/>
    <mergeCell ref="A109:C109"/>
    <mergeCell ref="A123:L123"/>
    <mergeCell ref="A125:C125"/>
    <mergeCell ref="M114:M115"/>
    <mergeCell ref="A116:M116"/>
    <mergeCell ref="A117:M117"/>
    <mergeCell ref="A120:C120"/>
    <mergeCell ref="A121:C121"/>
    <mergeCell ref="A122:C122"/>
    <mergeCell ref="E114:E115"/>
    <mergeCell ref="F114:F115"/>
    <mergeCell ref="G114:G115"/>
    <mergeCell ref="H114:K114"/>
    <mergeCell ref="L114:L115"/>
    <mergeCell ref="A137:C137"/>
    <mergeCell ref="A138:C138"/>
    <mergeCell ref="A141:A142"/>
    <mergeCell ref="B141:B142"/>
    <mergeCell ref="C141:C142"/>
    <mergeCell ref="D141:D142"/>
    <mergeCell ref="A126:C126"/>
    <mergeCell ref="A127:C127"/>
    <mergeCell ref="A128:L128"/>
    <mergeCell ref="A134:C134"/>
    <mergeCell ref="A135:C135"/>
    <mergeCell ref="A136:C136"/>
    <mergeCell ref="M141:M142"/>
    <mergeCell ref="A143:M143"/>
    <mergeCell ref="A144:M144"/>
    <mergeCell ref="A146:C146"/>
    <mergeCell ref="A147:C147"/>
    <mergeCell ref="A148:C148"/>
    <mergeCell ref="E141:E142"/>
    <mergeCell ref="F141:F142"/>
    <mergeCell ref="G141:G142"/>
    <mergeCell ref="H141:K141"/>
    <mergeCell ref="L141:L142"/>
    <mergeCell ref="A152:C152"/>
    <mergeCell ref="A153:C153"/>
    <mergeCell ref="A154:L154"/>
    <mergeCell ref="A160:C160"/>
    <mergeCell ref="A161:C161"/>
    <mergeCell ref="A162:C162"/>
    <mergeCell ref="A149:L149"/>
    <mergeCell ref="A151:C151"/>
    <mergeCell ref="A163:L163"/>
    <mergeCell ref="A165:C165"/>
    <mergeCell ref="A166:C166"/>
    <mergeCell ref="A167:C167"/>
    <mergeCell ref="A168:C168"/>
    <mergeCell ref="A171:A172"/>
    <mergeCell ref="B171:B172"/>
    <mergeCell ref="C171:C172"/>
    <mergeCell ref="D171:D172"/>
    <mergeCell ref="E171:E172"/>
    <mergeCell ref="A173:M173"/>
    <mergeCell ref="A174:M174"/>
    <mergeCell ref="A180:C180"/>
    <mergeCell ref="A181:C181"/>
    <mergeCell ref="A182:C182"/>
    <mergeCell ref="A183:L183"/>
    <mergeCell ref="F171:F172"/>
    <mergeCell ref="G171:G172"/>
    <mergeCell ref="H171:K171"/>
    <mergeCell ref="L171:L172"/>
    <mergeCell ref="M171:M172"/>
    <mergeCell ref="A193:C193"/>
    <mergeCell ref="A194:C194"/>
    <mergeCell ref="A195:C195"/>
    <mergeCell ref="A198:A199"/>
    <mergeCell ref="B198:B199"/>
    <mergeCell ref="C198:C199"/>
    <mergeCell ref="A186:C186"/>
    <mergeCell ref="A187:C187"/>
    <mergeCell ref="A188:C188"/>
    <mergeCell ref="A189:L189"/>
    <mergeCell ref="A191:C191"/>
    <mergeCell ref="A192:C192"/>
    <mergeCell ref="A215:C215"/>
    <mergeCell ref="A206:C206"/>
    <mergeCell ref="A207:L207"/>
    <mergeCell ref="A211:C211"/>
    <mergeCell ref="A212:C212"/>
    <mergeCell ref="A213:C213"/>
    <mergeCell ref="A214:C214"/>
    <mergeCell ref="L198:L199"/>
    <mergeCell ref="M198:M199"/>
    <mergeCell ref="A200:M200"/>
    <mergeCell ref="A201:M201"/>
    <mergeCell ref="A204:C204"/>
    <mergeCell ref="A205:C205"/>
    <mergeCell ref="D198:D199"/>
    <mergeCell ref="E198:E199"/>
    <mergeCell ref="F198:F199"/>
    <mergeCell ref="G198:G199"/>
    <mergeCell ref="H198:K19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D5E-B1B9-44BE-9CA7-4D3F2812A94F}">
  <dimension ref="A1:M107"/>
  <sheetViews>
    <sheetView zoomScaleNormal="100" workbookViewId="0">
      <selection activeCell="B9" sqref="B9"/>
    </sheetView>
  </sheetViews>
  <sheetFormatPr defaultRowHeight="14.4" x14ac:dyDescent="0.3"/>
  <cols>
    <col min="1" max="1" width="5.77734375" style="33" customWidth="1"/>
    <col min="2" max="2" width="50.77734375" style="33" customWidth="1"/>
    <col min="3" max="4" width="7.77734375" style="33" customWidth="1"/>
    <col min="5" max="5" width="7.77734375" style="32" customWidth="1"/>
    <col min="6" max="9" width="7.77734375" style="33" customWidth="1"/>
    <col min="10" max="10" width="7.77734375" style="32" customWidth="1"/>
    <col min="11" max="11" width="9.21875" style="32" bestFit="1" customWidth="1"/>
    <col min="12" max="13" width="7.77734375" style="33" customWidth="1"/>
    <col min="14" max="16384" width="8.88671875" style="33"/>
  </cols>
  <sheetData>
    <row r="1" spans="1:13" x14ac:dyDescent="0.3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31"/>
    </row>
    <row r="2" spans="1:13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31"/>
    </row>
    <row r="5" spans="1:13" x14ac:dyDescent="0.3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25"/>
    </row>
    <row r="6" spans="1:13" x14ac:dyDescent="0.3">
      <c r="A6" s="65" t="s">
        <v>189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25"/>
    </row>
    <row r="7" spans="1:13" x14ac:dyDescent="0.3">
      <c r="A7" s="94" t="s">
        <v>192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25"/>
    </row>
    <row r="8" spans="1:13" x14ac:dyDescent="0.3">
      <c r="A8" s="22"/>
      <c r="B8" s="22"/>
      <c r="C8" s="22"/>
      <c r="D8" s="22"/>
      <c r="E8" s="23"/>
      <c r="F8" s="22"/>
      <c r="G8" s="22"/>
      <c r="H8" s="22"/>
      <c r="I8" s="22"/>
      <c r="J8" s="23"/>
      <c r="K8" s="23"/>
      <c r="L8" s="22"/>
    </row>
    <row r="9" spans="1:13" x14ac:dyDescent="0.3">
      <c r="A9" s="26" t="s">
        <v>183</v>
      </c>
      <c r="B9" s="22"/>
      <c r="C9" s="22"/>
      <c r="D9" s="22"/>
      <c r="E9" s="23"/>
      <c r="F9" s="22"/>
      <c r="G9" s="22"/>
      <c r="H9" s="22"/>
      <c r="I9" s="22"/>
      <c r="J9" s="23"/>
      <c r="K9" s="23"/>
      <c r="L9" s="22"/>
    </row>
    <row r="10" spans="1:13" x14ac:dyDescent="0.3">
      <c r="A10" s="26" t="s">
        <v>184</v>
      </c>
      <c r="B10" s="22"/>
      <c r="C10" s="22"/>
      <c r="D10" s="22"/>
      <c r="E10" s="23"/>
      <c r="F10" s="22"/>
      <c r="G10" s="22"/>
      <c r="H10" s="22"/>
      <c r="I10" s="22"/>
      <c r="J10" s="23"/>
      <c r="K10" s="23"/>
      <c r="L10" s="22"/>
    </row>
    <row r="11" spans="1:13" x14ac:dyDescent="0.3">
      <c r="A11" s="26" t="s">
        <v>185</v>
      </c>
      <c r="B11" s="22"/>
      <c r="C11" s="22"/>
      <c r="D11" s="22"/>
      <c r="E11" s="23"/>
      <c r="F11" s="22"/>
      <c r="G11" s="22"/>
      <c r="H11" s="22"/>
      <c r="I11" s="22"/>
      <c r="J11" s="23"/>
      <c r="K11" s="23"/>
      <c r="L11" s="22"/>
    </row>
    <row r="12" spans="1:13" x14ac:dyDescent="0.3">
      <c r="A12" s="26" t="s">
        <v>186</v>
      </c>
      <c r="B12" s="22"/>
      <c r="C12" s="22"/>
      <c r="D12" s="22"/>
      <c r="E12" s="23"/>
      <c r="F12" s="22"/>
      <c r="G12" s="22"/>
      <c r="H12" s="22"/>
      <c r="I12" s="22"/>
      <c r="J12" s="23"/>
      <c r="K12" s="23"/>
      <c r="L12" s="22"/>
    </row>
    <row r="13" spans="1:13" x14ac:dyDescent="0.3">
      <c r="A13" s="26" t="s">
        <v>187</v>
      </c>
      <c r="B13" s="22"/>
      <c r="C13" s="22"/>
      <c r="D13" s="22"/>
      <c r="E13" s="23"/>
      <c r="F13" s="22"/>
      <c r="G13" s="22"/>
      <c r="H13" s="22"/>
      <c r="I13" s="22"/>
      <c r="J13" s="23"/>
      <c r="K13" s="23"/>
      <c r="L13" s="22"/>
    </row>
    <row r="14" spans="1:13" x14ac:dyDescent="0.3">
      <c r="A14" s="26" t="s">
        <v>188</v>
      </c>
      <c r="B14" s="22"/>
      <c r="C14" s="22"/>
      <c r="D14" s="22"/>
      <c r="E14" s="23"/>
      <c r="F14" s="22"/>
      <c r="G14" s="22"/>
      <c r="H14" s="22"/>
      <c r="I14" s="22"/>
      <c r="J14" s="23"/>
      <c r="K14" s="23"/>
      <c r="L14" s="22"/>
    </row>
    <row r="15" spans="1:13" x14ac:dyDescent="0.3">
      <c r="A15" s="22"/>
      <c r="B15" s="22"/>
      <c r="C15" s="22" t="s">
        <v>182</v>
      </c>
      <c r="D15" s="22"/>
      <c r="E15" s="22"/>
      <c r="F15" s="22"/>
      <c r="G15" s="22"/>
      <c r="H15" s="22"/>
      <c r="I15" s="22"/>
      <c r="J15" s="22"/>
      <c r="K15" s="22"/>
      <c r="L15" s="22"/>
    </row>
    <row r="16" spans="1:13" x14ac:dyDescent="0.3">
      <c r="A16" s="34"/>
    </row>
    <row r="17" spans="1:13" s="34" customFormat="1" ht="72" customHeight="1" x14ac:dyDescent="0.3">
      <c r="A17" s="91" t="s">
        <v>24</v>
      </c>
      <c r="B17" s="91" t="s">
        <v>25</v>
      </c>
      <c r="C17" s="86" t="s">
        <v>26</v>
      </c>
      <c r="D17" s="86" t="s">
        <v>27</v>
      </c>
      <c r="E17" s="84" t="s">
        <v>28</v>
      </c>
      <c r="F17" s="86" t="s">
        <v>29</v>
      </c>
      <c r="G17" s="84" t="s">
        <v>30</v>
      </c>
      <c r="H17" s="88" t="s">
        <v>31</v>
      </c>
      <c r="I17" s="89"/>
      <c r="J17" s="89"/>
      <c r="K17" s="90"/>
      <c r="L17" s="86" t="s">
        <v>91</v>
      </c>
      <c r="M17" s="86" t="s">
        <v>134</v>
      </c>
    </row>
    <row r="18" spans="1:13" s="34" customFormat="1" ht="72" customHeight="1" x14ac:dyDescent="0.3">
      <c r="A18" s="92"/>
      <c r="B18" s="92"/>
      <c r="C18" s="87"/>
      <c r="D18" s="87"/>
      <c r="E18" s="85"/>
      <c r="F18" s="87"/>
      <c r="G18" s="85"/>
      <c r="H18" s="52" t="s">
        <v>2</v>
      </c>
      <c r="I18" s="27" t="s">
        <v>3</v>
      </c>
      <c r="J18" s="27" t="s">
        <v>4</v>
      </c>
      <c r="K18" s="27" t="s">
        <v>66</v>
      </c>
      <c r="L18" s="87"/>
      <c r="M18" s="87"/>
    </row>
    <row r="19" spans="1:13" x14ac:dyDescent="0.3">
      <c r="A19" s="80" t="s">
        <v>32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x14ac:dyDescent="0.3">
      <c r="A20" s="80" t="s">
        <v>33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3" s="22" customFormat="1" ht="28.8" x14ac:dyDescent="0.3">
      <c r="A21" s="19">
        <v>1</v>
      </c>
      <c r="B21" s="20" t="s">
        <v>67</v>
      </c>
      <c r="C21" s="11">
        <v>1</v>
      </c>
      <c r="D21" s="11">
        <v>2</v>
      </c>
      <c r="E21" s="19">
        <v>0</v>
      </c>
      <c r="F21" s="11" t="s">
        <v>69</v>
      </c>
      <c r="G21" s="19" t="s">
        <v>34</v>
      </c>
      <c r="H21" s="19">
        <f t="shared" ref="H21:H28" si="0">I21+J21</f>
        <v>30</v>
      </c>
      <c r="I21" s="11">
        <v>30</v>
      </c>
      <c r="J21" s="11">
        <v>0</v>
      </c>
      <c r="K21" s="11">
        <v>1</v>
      </c>
      <c r="L21" s="19">
        <v>0</v>
      </c>
      <c r="M21" s="19">
        <v>0</v>
      </c>
    </row>
    <row r="22" spans="1:13" x14ac:dyDescent="0.3">
      <c r="A22" s="19">
        <v>2</v>
      </c>
      <c r="B22" s="9" t="s">
        <v>8</v>
      </c>
      <c r="C22" s="10">
        <v>2</v>
      </c>
      <c r="D22" s="10">
        <v>2</v>
      </c>
      <c r="E22" s="13">
        <v>0</v>
      </c>
      <c r="F22" s="11" t="s">
        <v>69</v>
      </c>
      <c r="G22" s="13" t="s">
        <v>34</v>
      </c>
      <c r="H22" s="13">
        <f t="shared" si="0"/>
        <v>30</v>
      </c>
      <c r="I22" s="10">
        <v>0</v>
      </c>
      <c r="J22" s="10">
        <v>30</v>
      </c>
      <c r="K22" s="10">
        <v>1</v>
      </c>
      <c r="L22" s="13">
        <v>0</v>
      </c>
      <c r="M22" s="13">
        <v>0</v>
      </c>
    </row>
    <row r="23" spans="1:13" ht="28.8" x14ac:dyDescent="0.3">
      <c r="A23" s="19">
        <v>3</v>
      </c>
      <c r="B23" s="20" t="s">
        <v>68</v>
      </c>
      <c r="C23" s="11">
        <v>2</v>
      </c>
      <c r="D23" s="11">
        <v>2</v>
      </c>
      <c r="E23" s="19">
        <v>0</v>
      </c>
      <c r="F23" s="11" t="s">
        <v>69</v>
      </c>
      <c r="G23" s="19" t="s">
        <v>34</v>
      </c>
      <c r="H23" s="19">
        <f t="shared" si="0"/>
        <v>30</v>
      </c>
      <c r="I23" s="11">
        <v>30</v>
      </c>
      <c r="J23" s="11">
        <v>0</v>
      </c>
      <c r="K23" s="11">
        <v>1</v>
      </c>
      <c r="L23" s="19">
        <v>0</v>
      </c>
      <c r="M23" s="19">
        <v>0</v>
      </c>
    </row>
    <row r="24" spans="1:13" x14ac:dyDescent="0.3">
      <c r="A24" s="19">
        <v>4</v>
      </c>
      <c r="B24" s="9" t="s">
        <v>11</v>
      </c>
      <c r="C24" s="10">
        <v>3</v>
      </c>
      <c r="D24" s="10">
        <v>2</v>
      </c>
      <c r="E24" s="13">
        <v>0</v>
      </c>
      <c r="F24" s="11" t="s">
        <v>69</v>
      </c>
      <c r="G24" s="13" t="s">
        <v>34</v>
      </c>
      <c r="H24" s="13">
        <f t="shared" si="0"/>
        <v>30</v>
      </c>
      <c r="I24" s="10">
        <v>0</v>
      </c>
      <c r="J24" s="10">
        <v>30</v>
      </c>
      <c r="K24" s="10">
        <v>1</v>
      </c>
      <c r="L24" s="13">
        <v>0</v>
      </c>
      <c r="M24" s="13">
        <v>0</v>
      </c>
    </row>
    <row r="25" spans="1:13" x14ac:dyDescent="0.3">
      <c r="A25" s="19">
        <v>5</v>
      </c>
      <c r="B25" s="9" t="s">
        <v>21</v>
      </c>
      <c r="C25" s="10">
        <v>3</v>
      </c>
      <c r="D25" s="10">
        <v>0</v>
      </c>
      <c r="E25" s="13">
        <v>0</v>
      </c>
      <c r="F25" s="11" t="s">
        <v>69</v>
      </c>
      <c r="G25" s="13" t="s">
        <v>35</v>
      </c>
      <c r="H25" s="13">
        <f t="shared" si="0"/>
        <v>30</v>
      </c>
      <c r="I25" s="10">
        <v>0</v>
      </c>
      <c r="J25" s="10">
        <v>30</v>
      </c>
      <c r="K25" s="10">
        <v>0</v>
      </c>
      <c r="L25" s="13">
        <v>0</v>
      </c>
      <c r="M25" s="13">
        <v>0</v>
      </c>
    </row>
    <row r="26" spans="1:13" x14ac:dyDescent="0.3">
      <c r="A26" s="19">
        <v>6</v>
      </c>
      <c r="B26" s="9" t="s">
        <v>14</v>
      </c>
      <c r="C26" s="10">
        <v>4</v>
      </c>
      <c r="D26" s="10">
        <v>2</v>
      </c>
      <c r="E26" s="13">
        <v>0</v>
      </c>
      <c r="F26" s="11" t="s">
        <v>69</v>
      </c>
      <c r="G26" s="13" t="s">
        <v>34</v>
      </c>
      <c r="H26" s="13">
        <f t="shared" si="0"/>
        <v>30</v>
      </c>
      <c r="I26" s="10">
        <v>0</v>
      </c>
      <c r="J26" s="10">
        <v>30</v>
      </c>
      <c r="K26" s="10">
        <v>1</v>
      </c>
      <c r="L26" s="13">
        <v>0</v>
      </c>
      <c r="M26" s="13">
        <v>0</v>
      </c>
    </row>
    <row r="27" spans="1:13" x14ac:dyDescent="0.3">
      <c r="A27" s="19">
        <v>7</v>
      </c>
      <c r="B27" s="9" t="s">
        <v>15</v>
      </c>
      <c r="C27" s="10">
        <v>4</v>
      </c>
      <c r="D27" s="10">
        <v>0</v>
      </c>
      <c r="E27" s="13">
        <v>0</v>
      </c>
      <c r="F27" s="11" t="s">
        <v>69</v>
      </c>
      <c r="G27" s="13" t="s">
        <v>35</v>
      </c>
      <c r="H27" s="13">
        <f t="shared" si="0"/>
        <v>30</v>
      </c>
      <c r="I27" s="10">
        <v>0</v>
      </c>
      <c r="J27" s="10">
        <v>30</v>
      </c>
      <c r="K27" s="10">
        <v>0</v>
      </c>
      <c r="L27" s="13">
        <v>0</v>
      </c>
      <c r="M27" s="13">
        <v>0</v>
      </c>
    </row>
    <row r="28" spans="1:13" s="22" customFormat="1" x14ac:dyDescent="0.3">
      <c r="A28" s="19">
        <v>8</v>
      </c>
      <c r="B28" s="9" t="s">
        <v>18</v>
      </c>
      <c r="C28" s="10">
        <v>5</v>
      </c>
      <c r="D28" s="10">
        <v>2</v>
      </c>
      <c r="E28" s="13">
        <v>0</v>
      </c>
      <c r="F28" s="13" t="s">
        <v>70</v>
      </c>
      <c r="G28" s="13" t="s">
        <v>34</v>
      </c>
      <c r="H28" s="13">
        <f t="shared" si="0"/>
        <v>30</v>
      </c>
      <c r="I28" s="10">
        <v>0</v>
      </c>
      <c r="J28" s="10">
        <v>30</v>
      </c>
      <c r="K28" s="10">
        <v>1</v>
      </c>
      <c r="L28" s="13">
        <v>0</v>
      </c>
      <c r="M28" s="13">
        <v>0</v>
      </c>
    </row>
    <row r="29" spans="1:13" x14ac:dyDescent="0.3">
      <c r="A29" s="70" t="s">
        <v>36</v>
      </c>
      <c r="B29" s="71"/>
      <c r="C29" s="95"/>
      <c r="D29" s="28">
        <f>SUM(D21:D28)</f>
        <v>12</v>
      </c>
      <c r="E29" s="28">
        <f>SUM(E21:E28)</f>
        <v>0</v>
      </c>
      <c r="F29" s="28" t="s">
        <v>37</v>
      </c>
      <c r="G29" s="28" t="s">
        <v>37</v>
      </c>
      <c r="H29" s="28">
        <f t="shared" ref="H29:M29" si="1">SUM(H21:H28)</f>
        <v>240</v>
      </c>
      <c r="I29" s="28">
        <f t="shared" si="1"/>
        <v>60</v>
      </c>
      <c r="J29" s="28">
        <f t="shared" si="1"/>
        <v>180</v>
      </c>
      <c r="K29" s="28">
        <f t="shared" si="1"/>
        <v>6</v>
      </c>
      <c r="L29" s="28">
        <f t="shared" si="1"/>
        <v>0</v>
      </c>
      <c r="M29" s="28">
        <f t="shared" si="1"/>
        <v>0</v>
      </c>
    </row>
    <row r="30" spans="1:13" x14ac:dyDescent="0.3">
      <c r="A30" s="96" t="s">
        <v>38</v>
      </c>
      <c r="B30" s="97"/>
      <c r="C30" s="98"/>
      <c r="D30" s="23" t="s">
        <v>37</v>
      </c>
      <c r="E30" s="19">
        <f>E29</f>
        <v>0</v>
      </c>
      <c r="F30" s="19" t="s">
        <v>37</v>
      </c>
      <c r="G30" s="19" t="s">
        <v>37</v>
      </c>
      <c r="H30" s="29">
        <f>SUM(I30:J30)</f>
        <v>0</v>
      </c>
      <c r="I30" s="19">
        <v>0</v>
      </c>
      <c r="J30" s="29">
        <f>'Plan studiów IO semestry'!J23+'Plan studiów IO semestry'!J61+'Plan studiów IO semestry'!J91+'Plan studiów IO semestry'!J121+'Plan studiów IO semestry'!J147</f>
        <v>0</v>
      </c>
      <c r="K30" s="29">
        <f>'Plan studiów IO semestry'!K23+'Plan studiów IO semestry'!K61+'Plan studiów IO semestry'!K91+'Plan studiów IO semestry'!K121+'Plan studiów IO semestry'!K147</f>
        <v>0</v>
      </c>
      <c r="L30" s="19">
        <f>SUMIF($E21:$E28,"&gt;0",L21:L28)</f>
        <v>0</v>
      </c>
      <c r="M30" s="19">
        <f>SUMIF($E21:$E28,"&gt;0",M21:M28)</f>
        <v>0</v>
      </c>
    </row>
    <row r="31" spans="1:13" x14ac:dyDescent="0.3">
      <c r="A31" s="99" t="s">
        <v>39</v>
      </c>
      <c r="B31" s="100"/>
      <c r="C31" s="101"/>
      <c r="D31" s="35">
        <f>SUMIF(G21:G28,"f",D21:D28)</f>
        <v>12</v>
      </c>
      <c r="E31" s="35">
        <f>SUMIF(G21:G28,"f",E21:E28)</f>
        <v>0</v>
      </c>
      <c r="F31" s="35" t="s">
        <v>37</v>
      </c>
      <c r="G31" s="35" t="s">
        <v>37</v>
      </c>
      <c r="H31" s="29">
        <f>SUM(I31:J31)</f>
        <v>180</v>
      </c>
      <c r="I31" s="35">
        <f>SUMIF($G21:$G28,"f",I21:I28)</f>
        <v>60</v>
      </c>
      <c r="J31" s="35">
        <f>SUMIF($G21:$G28,"f",J21:J28)</f>
        <v>120</v>
      </c>
      <c r="K31" s="35">
        <f>SUMIF($G21:$G28,"f",K21:K28)</f>
        <v>6</v>
      </c>
      <c r="L31" s="35">
        <f>SUMIF($G21:$G28,"f",L21:L28)</f>
        <v>0</v>
      </c>
      <c r="M31" s="35">
        <f>SUMIF($G21:$G28,"f",M21:M28)</f>
        <v>0</v>
      </c>
    </row>
    <row r="32" spans="1:13" x14ac:dyDescent="0.3">
      <c r="A32" s="82" t="s">
        <v>40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 x14ac:dyDescent="0.3">
      <c r="A33" s="13">
        <v>1</v>
      </c>
      <c r="B33" s="20" t="s">
        <v>92</v>
      </c>
      <c r="C33" s="13">
        <v>1</v>
      </c>
      <c r="D33" s="13">
        <v>2</v>
      </c>
      <c r="E33" s="13">
        <v>0</v>
      </c>
      <c r="F33" s="11" t="s">
        <v>69</v>
      </c>
      <c r="G33" s="13" t="s">
        <v>35</v>
      </c>
      <c r="H33" s="13">
        <f>I33+J33</f>
        <v>30</v>
      </c>
      <c r="I33" s="13">
        <v>0</v>
      </c>
      <c r="J33" s="13">
        <v>30</v>
      </c>
      <c r="K33" s="13">
        <v>2</v>
      </c>
      <c r="L33" s="13">
        <v>0</v>
      </c>
      <c r="M33" s="13">
        <v>0</v>
      </c>
    </row>
    <row r="34" spans="1:13" x14ac:dyDescent="0.3">
      <c r="A34" s="13">
        <v>2</v>
      </c>
      <c r="B34" s="20" t="s">
        <v>97</v>
      </c>
      <c r="C34" s="19">
        <v>2</v>
      </c>
      <c r="D34" s="19">
        <v>3.5</v>
      </c>
      <c r="E34" s="19">
        <v>2.33</v>
      </c>
      <c r="F34" s="11" t="s">
        <v>69</v>
      </c>
      <c r="G34" s="19" t="s">
        <v>35</v>
      </c>
      <c r="H34" s="19">
        <f>I34+J34</f>
        <v>45</v>
      </c>
      <c r="I34" s="19">
        <v>15</v>
      </c>
      <c r="J34" s="19">
        <v>30</v>
      </c>
      <c r="K34" s="19">
        <v>2</v>
      </c>
      <c r="L34" s="19">
        <v>0</v>
      </c>
      <c r="M34" s="19">
        <v>0</v>
      </c>
    </row>
    <row r="35" spans="1:13" x14ac:dyDescent="0.3">
      <c r="A35" s="13">
        <v>3</v>
      </c>
      <c r="B35" s="20" t="s">
        <v>22</v>
      </c>
      <c r="C35" s="13">
        <v>3</v>
      </c>
      <c r="D35" s="13">
        <v>4.5</v>
      </c>
      <c r="E35" s="13">
        <v>2.25</v>
      </c>
      <c r="F35" s="11" t="s">
        <v>69</v>
      </c>
      <c r="G35" s="13" t="s">
        <v>35</v>
      </c>
      <c r="H35" s="13">
        <f>I35+J35</f>
        <v>60</v>
      </c>
      <c r="I35" s="13">
        <v>30</v>
      </c>
      <c r="J35" s="13">
        <v>30</v>
      </c>
      <c r="K35" s="13">
        <v>2</v>
      </c>
      <c r="L35" s="13">
        <v>0</v>
      </c>
      <c r="M35" s="13">
        <v>0</v>
      </c>
    </row>
    <row r="36" spans="1:13" x14ac:dyDescent="0.3">
      <c r="A36" s="58" t="s">
        <v>36</v>
      </c>
      <c r="B36" s="58"/>
      <c r="C36" s="58"/>
      <c r="D36" s="28">
        <f>SUM(D33:D35)</f>
        <v>10</v>
      </c>
      <c r="E36" s="28">
        <f>SUM(E33:E35)</f>
        <v>4.58</v>
      </c>
      <c r="F36" s="28" t="s">
        <v>37</v>
      </c>
      <c r="G36" s="28" t="s">
        <v>37</v>
      </c>
      <c r="H36" s="28">
        <f>SUM(I36:J36)</f>
        <v>135</v>
      </c>
      <c r="I36" s="28">
        <f>SUM(I33:I35)</f>
        <v>45</v>
      </c>
      <c r="J36" s="28">
        <f>SUM(J33:J35)</f>
        <v>90</v>
      </c>
      <c r="K36" s="28">
        <f>SUM(K33:K35)</f>
        <v>6</v>
      </c>
      <c r="L36" s="28">
        <f>SUM(L33:L35)</f>
        <v>0</v>
      </c>
      <c r="M36" s="28">
        <f>SUM(M33:M35)</f>
        <v>0</v>
      </c>
    </row>
    <row r="37" spans="1:13" x14ac:dyDescent="0.3">
      <c r="A37" s="59" t="s">
        <v>38</v>
      </c>
      <c r="B37" s="59"/>
      <c r="C37" s="59"/>
      <c r="D37" s="23" t="s">
        <v>37</v>
      </c>
      <c r="E37" s="19">
        <f>E36</f>
        <v>4.58</v>
      </c>
      <c r="F37" s="19" t="s">
        <v>37</v>
      </c>
      <c r="G37" s="19" t="s">
        <v>37</v>
      </c>
      <c r="H37" s="29">
        <f t="shared" ref="H37:H38" si="2">SUM(I37:J37)</f>
        <v>60</v>
      </c>
      <c r="I37" s="19">
        <v>0</v>
      </c>
      <c r="J37" s="29">
        <f>'Plan studiów IO semestry'!J28+'Plan studiów IO semestry'!J66+'Plan studiów IO semestry'!J96</f>
        <v>60</v>
      </c>
      <c r="K37" s="29">
        <f>'Plan studiów IO semestry'!K28+'Plan studiów IO semestry'!K66+'Plan studiów IO semestry'!K96</f>
        <v>2</v>
      </c>
      <c r="L37" s="19">
        <f>SUMIF($E33:$E35,"&gt;0",L33:L35)</f>
        <v>0</v>
      </c>
      <c r="M37" s="19">
        <f>SUMIF($E33:$E35,"&gt;0",M33:M35)</f>
        <v>0</v>
      </c>
    </row>
    <row r="38" spans="1:13" x14ac:dyDescent="0.3">
      <c r="A38" s="102" t="s">
        <v>39</v>
      </c>
      <c r="B38" s="102"/>
      <c r="C38" s="102"/>
      <c r="D38" s="35">
        <f>SUMIF(G33:G35,"f",D33:D35)</f>
        <v>0</v>
      </c>
      <c r="E38" s="35">
        <f>SUMIF(G33:G35,"f",E33:E35)</f>
        <v>0</v>
      </c>
      <c r="F38" s="35" t="s">
        <v>37</v>
      </c>
      <c r="G38" s="35" t="s">
        <v>37</v>
      </c>
      <c r="H38" s="35">
        <f t="shared" si="2"/>
        <v>0</v>
      </c>
      <c r="I38" s="35">
        <f>SUMIF($G33:$G35,"f",I33:I35)</f>
        <v>0</v>
      </c>
      <c r="J38" s="35">
        <f>SUMIF($G33:$G35,"f",J33:J35)</f>
        <v>0</v>
      </c>
      <c r="K38" s="35">
        <f>SUMIF($G33:$G35,"f",K33:K35)</f>
        <v>0</v>
      </c>
      <c r="L38" s="35">
        <f>SUMIF($G33:$G35,"f",L33:L35)</f>
        <v>0</v>
      </c>
      <c r="M38" s="35">
        <f>SUMIF($G33:$G35,"f",M33:M35)</f>
        <v>0</v>
      </c>
    </row>
    <row r="39" spans="1:13" x14ac:dyDescent="0.3">
      <c r="A39" s="82" t="s">
        <v>41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  <row r="40" spans="1:13" x14ac:dyDescent="0.3">
      <c r="A40" s="13">
        <v>1</v>
      </c>
      <c r="B40" s="12" t="s">
        <v>16</v>
      </c>
      <c r="C40" s="13">
        <v>1</v>
      </c>
      <c r="D40" s="13">
        <v>5.5</v>
      </c>
      <c r="E40" s="13">
        <v>3.3</v>
      </c>
      <c r="F40" s="13" t="s">
        <v>70</v>
      </c>
      <c r="G40" s="10" t="s">
        <v>35</v>
      </c>
      <c r="H40" s="10">
        <f>I40+J40</f>
        <v>75</v>
      </c>
      <c r="I40" s="10">
        <v>30</v>
      </c>
      <c r="J40" s="10">
        <v>45</v>
      </c>
      <c r="K40" s="10">
        <v>4</v>
      </c>
      <c r="L40" s="13">
        <v>0</v>
      </c>
      <c r="M40" s="13">
        <v>0</v>
      </c>
    </row>
    <row r="41" spans="1:13" x14ac:dyDescent="0.3">
      <c r="A41" s="13">
        <v>2</v>
      </c>
      <c r="B41" s="12" t="s">
        <v>93</v>
      </c>
      <c r="C41" s="13">
        <v>1</v>
      </c>
      <c r="D41" s="13">
        <v>5</v>
      </c>
      <c r="E41" s="13">
        <v>2.5</v>
      </c>
      <c r="F41" s="13" t="s">
        <v>70</v>
      </c>
      <c r="G41" s="10" t="s">
        <v>35</v>
      </c>
      <c r="H41" s="10">
        <f>I41+J41</f>
        <v>60</v>
      </c>
      <c r="I41" s="10">
        <v>30</v>
      </c>
      <c r="J41" s="10">
        <v>30</v>
      </c>
      <c r="K41" s="10">
        <v>4</v>
      </c>
      <c r="L41" s="13">
        <v>0</v>
      </c>
      <c r="M41" s="13">
        <v>0</v>
      </c>
    </row>
    <row r="42" spans="1:13" x14ac:dyDescent="0.3">
      <c r="A42" s="13">
        <v>3</v>
      </c>
      <c r="B42" s="12" t="s">
        <v>98</v>
      </c>
      <c r="C42" s="13">
        <v>2</v>
      </c>
      <c r="D42" s="13">
        <v>5</v>
      </c>
      <c r="E42" s="13">
        <v>2.5</v>
      </c>
      <c r="F42" s="13" t="s">
        <v>70</v>
      </c>
      <c r="G42" s="10" t="s">
        <v>35</v>
      </c>
      <c r="H42" s="10">
        <f>I42+J42</f>
        <v>60</v>
      </c>
      <c r="I42" s="10">
        <v>30</v>
      </c>
      <c r="J42" s="10">
        <v>30</v>
      </c>
      <c r="K42" s="10">
        <v>4</v>
      </c>
      <c r="L42" s="13">
        <v>0</v>
      </c>
      <c r="M42" s="13">
        <v>0</v>
      </c>
    </row>
    <row r="43" spans="1:13" x14ac:dyDescent="0.3">
      <c r="A43" s="13">
        <v>4</v>
      </c>
      <c r="B43" s="12" t="s">
        <v>99</v>
      </c>
      <c r="C43" s="13">
        <v>2</v>
      </c>
      <c r="D43" s="13">
        <v>7.5</v>
      </c>
      <c r="E43" s="13">
        <v>5</v>
      </c>
      <c r="F43" s="11" t="s">
        <v>70</v>
      </c>
      <c r="G43" s="10" t="s">
        <v>35</v>
      </c>
      <c r="H43" s="10">
        <f>I43+J43</f>
        <v>90</v>
      </c>
      <c r="I43" s="10">
        <v>30</v>
      </c>
      <c r="J43" s="10">
        <v>60</v>
      </c>
      <c r="K43" s="10">
        <v>4</v>
      </c>
      <c r="L43" s="13">
        <v>0</v>
      </c>
      <c r="M43" s="13">
        <v>0</v>
      </c>
    </row>
    <row r="44" spans="1:13" x14ac:dyDescent="0.3">
      <c r="A44" s="13">
        <v>5</v>
      </c>
      <c r="B44" s="12" t="s">
        <v>102</v>
      </c>
      <c r="C44" s="13">
        <v>3</v>
      </c>
      <c r="D44" s="13">
        <v>6</v>
      </c>
      <c r="E44" s="13">
        <v>3.6</v>
      </c>
      <c r="F44" s="13" t="s">
        <v>70</v>
      </c>
      <c r="G44" s="10" t="s">
        <v>35</v>
      </c>
      <c r="H44" s="10">
        <f>I44+J44</f>
        <v>75</v>
      </c>
      <c r="I44" s="10">
        <v>30</v>
      </c>
      <c r="J44" s="10">
        <v>45</v>
      </c>
      <c r="K44" s="10">
        <v>4</v>
      </c>
      <c r="L44" s="13">
        <v>0</v>
      </c>
      <c r="M44" s="13">
        <v>0</v>
      </c>
    </row>
    <row r="45" spans="1:13" x14ac:dyDescent="0.3">
      <c r="A45" s="13">
        <v>6</v>
      </c>
      <c r="B45" s="12" t="s">
        <v>103</v>
      </c>
      <c r="C45" s="13">
        <v>3</v>
      </c>
      <c r="D45" s="13">
        <v>6</v>
      </c>
      <c r="E45" s="13">
        <v>3.6</v>
      </c>
      <c r="F45" s="13" t="s">
        <v>70</v>
      </c>
      <c r="G45" s="10" t="s">
        <v>35</v>
      </c>
      <c r="H45" s="10">
        <f t="shared" ref="H45" si="3">I45+J45</f>
        <v>75</v>
      </c>
      <c r="I45" s="10">
        <v>30</v>
      </c>
      <c r="J45" s="10">
        <v>45</v>
      </c>
      <c r="K45" s="10">
        <v>4</v>
      </c>
      <c r="L45" s="13">
        <v>0</v>
      </c>
      <c r="M45" s="13">
        <v>0</v>
      </c>
    </row>
    <row r="46" spans="1:13" x14ac:dyDescent="0.3">
      <c r="A46" s="13">
        <v>7</v>
      </c>
      <c r="B46" s="16" t="s">
        <v>104</v>
      </c>
      <c r="C46" s="13">
        <v>3</v>
      </c>
      <c r="D46" s="13">
        <v>2</v>
      </c>
      <c r="E46" s="13">
        <v>0</v>
      </c>
      <c r="F46" s="11" t="s">
        <v>69</v>
      </c>
      <c r="G46" s="10" t="s">
        <v>35</v>
      </c>
      <c r="H46" s="10">
        <f>I46+J46</f>
        <v>30</v>
      </c>
      <c r="I46" s="10">
        <v>30</v>
      </c>
      <c r="J46" s="10">
        <v>0</v>
      </c>
      <c r="K46" s="10">
        <v>2</v>
      </c>
      <c r="L46" s="13">
        <v>0</v>
      </c>
      <c r="M46" s="13">
        <v>0</v>
      </c>
    </row>
    <row r="47" spans="1:13" x14ac:dyDescent="0.3">
      <c r="A47" s="13">
        <v>8</v>
      </c>
      <c r="B47" s="12" t="s">
        <v>108</v>
      </c>
      <c r="C47" s="13">
        <v>4</v>
      </c>
      <c r="D47" s="13">
        <v>5</v>
      </c>
      <c r="E47" s="13">
        <v>2.5</v>
      </c>
      <c r="F47" s="11" t="s">
        <v>70</v>
      </c>
      <c r="G47" s="13" t="s">
        <v>35</v>
      </c>
      <c r="H47" s="13">
        <f>I47+J47</f>
        <v>60</v>
      </c>
      <c r="I47" s="10">
        <v>30</v>
      </c>
      <c r="J47" s="10">
        <v>30</v>
      </c>
      <c r="K47" s="10">
        <v>4</v>
      </c>
      <c r="L47" s="13">
        <v>0</v>
      </c>
      <c r="M47" s="13">
        <v>0</v>
      </c>
    </row>
    <row r="48" spans="1:13" x14ac:dyDescent="0.3">
      <c r="A48" s="13">
        <v>9</v>
      </c>
      <c r="B48" s="12" t="s">
        <v>117</v>
      </c>
      <c r="C48" s="13">
        <v>5</v>
      </c>
      <c r="D48" s="13">
        <v>5</v>
      </c>
      <c r="E48" s="13">
        <v>2.5</v>
      </c>
      <c r="F48" s="11" t="s">
        <v>70</v>
      </c>
      <c r="G48" s="10" t="s">
        <v>35</v>
      </c>
      <c r="H48" s="10">
        <f>I48+J48</f>
        <v>60</v>
      </c>
      <c r="I48" s="10">
        <v>30</v>
      </c>
      <c r="J48" s="10">
        <v>30</v>
      </c>
      <c r="K48" s="10">
        <v>4</v>
      </c>
      <c r="L48" s="13">
        <v>0</v>
      </c>
      <c r="M48" s="13">
        <v>0</v>
      </c>
    </row>
    <row r="49" spans="1:13" x14ac:dyDescent="0.3">
      <c r="A49" s="13">
        <v>10</v>
      </c>
      <c r="B49" s="15" t="s">
        <v>124</v>
      </c>
      <c r="C49" s="13">
        <v>6</v>
      </c>
      <c r="D49" s="13">
        <v>5</v>
      </c>
      <c r="E49" s="13">
        <v>2.5</v>
      </c>
      <c r="F49" s="11" t="s">
        <v>70</v>
      </c>
      <c r="G49" s="13" t="s">
        <v>35</v>
      </c>
      <c r="H49" s="13">
        <f t="shared" ref="H49:H55" si="4">I49+J49</f>
        <v>60</v>
      </c>
      <c r="I49" s="10">
        <v>30</v>
      </c>
      <c r="J49" s="10">
        <v>30</v>
      </c>
      <c r="K49" s="10">
        <v>4</v>
      </c>
      <c r="L49" s="13">
        <v>0</v>
      </c>
      <c r="M49" s="13">
        <v>0</v>
      </c>
    </row>
    <row r="50" spans="1:13" x14ac:dyDescent="0.3">
      <c r="A50" s="13">
        <v>11</v>
      </c>
      <c r="B50" s="15" t="s">
        <v>125</v>
      </c>
      <c r="C50" s="13">
        <v>6</v>
      </c>
      <c r="D50" s="13">
        <v>2.5</v>
      </c>
      <c r="E50" s="13">
        <v>2.5</v>
      </c>
      <c r="F50" s="11" t="s">
        <v>69</v>
      </c>
      <c r="G50" s="13" t="s">
        <v>34</v>
      </c>
      <c r="H50" s="13">
        <f t="shared" si="4"/>
        <v>30</v>
      </c>
      <c r="I50" s="10">
        <v>0</v>
      </c>
      <c r="J50" s="10">
        <v>30</v>
      </c>
      <c r="K50" s="10">
        <v>2</v>
      </c>
      <c r="L50" s="13">
        <v>0</v>
      </c>
      <c r="M50" s="13">
        <v>0</v>
      </c>
    </row>
    <row r="51" spans="1:13" x14ac:dyDescent="0.3">
      <c r="A51" s="13">
        <v>12</v>
      </c>
      <c r="B51" s="15" t="s">
        <v>123</v>
      </c>
      <c r="C51" s="13">
        <v>6</v>
      </c>
      <c r="D51" s="13">
        <v>1</v>
      </c>
      <c r="E51" s="13">
        <v>0</v>
      </c>
      <c r="F51" s="11" t="s">
        <v>69</v>
      </c>
      <c r="G51" s="13" t="s">
        <v>35</v>
      </c>
      <c r="H51" s="13">
        <f t="shared" si="4"/>
        <v>15</v>
      </c>
      <c r="I51" s="10">
        <v>15</v>
      </c>
      <c r="J51" s="10">
        <v>0</v>
      </c>
      <c r="K51" s="10">
        <v>2</v>
      </c>
      <c r="L51" s="13">
        <v>0</v>
      </c>
      <c r="M51" s="13">
        <v>0</v>
      </c>
    </row>
    <row r="52" spans="1:13" x14ac:dyDescent="0.3">
      <c r="A52" s="13">
        <v>13</v>
      </c>
      <c r="B52" s="15" t="s">
        <v>81</v>
      </c>
      <c r="C52" s="13">
        <v>6</v>
      </c>
      <c r="D52" s="13">
        <v>3.5</v>
      </c>
      <c r="E52" s="13">
        <v>3.5</v>
      </c>
      <c r="F52" s="11" t="s">
        <v>69</v>
      </c>
      <c r="G52" s="13" t="s">
        <v>35</v>
      </c>
      <c r="H52" s="13">
        <f t="shared" si="4"/>
        <v>45</v>
      </c>
      <c r="I52" s="10">
        <v>0</v>
      </c>
      <c r="J52" s="10">
        <v>45</v>
      </c>
      <c r="K52" s="10">
        <v>2</v>
      </c>
      <c r="L52" s="13">
        <v>0</v>
      </c>
      <c r="M52" s="13">
        <v>0</v>
      </c>
    </row>
    <row r="53" spans="1:13" x14ac:dyDescent="0.3">
      <c r="A53" s="13">
        <v>14</v>
      </c>
      <c r="B53" s="18" t="s">
        <v>126</v>
      </c>
      <c r="C53" s="13">
        <v>6</v>
      </c>
      <c r="D53" s="13">
        <v>5</v>
      </c>
      <c r="E53" s="13">
        <v>2.5</v>
      </c>
      <c r="F53" s="11" t="s">
        <v>70</v>
      </c>
      <c r="G53" s="13" t="s">
        <v>35</v>
      </c>
      <c r="H53" s="13">
        <f t="shared" si="4"/>
        <v>60</v>
      </c>
      <c r="I53" s="10">
        <v>30</v>
      </c>
      <c r="J53" s="10">
        <v>30</v>
      </c>
      <c r="K53" s="10">
        <v>4</v>
      </c>
      <c r="L53" s="13">
        <v>0</v>
      </c>
      <c r="M53" s="13">
        <v>0</v>
      </c>
    </row>
    <row r="54" spans="1:13" x14ac:dyDescent="0.3">
      <c r="A54" s="13">
        <v>15</v>
      </c>
      <c r="B54" s="41" t="s">
        <v>134</v>
      </c>
      <c r="C54" s="13">
        <v>7</v>
      </c>
      <c r="D54" s="13">
        <v>15</v>
      </c>
      <c r="E54" s="13">
        <v>10</v>
      </c>
      <c r="F54" s="11" t="s">
        <v>69</v>
      </c>
      <c r="G54" s="13" t="s">
        <v>34</v>
      </c>
      <c r="H54" s="13">
        <f t="shared" si="4"/>
        <v>0</v>
      </c>
      <c r="I54" s="10">
        <v>0</v>
      </c>
      <c r="J54" s="10">
        <v>0</v>
      </c>
      <c r="K54" s="10">
        <v>0</v>
      </c>
      <c r="L54" s="13">
        <v>0</v>
      </c>
      <c r="M54" s="13">
        <v>150</v>
      </c>
    </row>
    <row r="55" spans="1:13" x14ac:dyDescent="0.3">
      <c r="A55" s="13">
        <v>16</v>
      </c>
      <c r="B55" s="15" t="s">
        <v>135</v>
      </c>
      <c r="C55" s="13">
        <v>7</v>
      </c>
      <c r="D55" s="13">
        <v>3.5</v>
      </c>
      <c r="E55" s="13">
        <v>3.5</v>
      </c>
      <c r="F55" s="11" t="s">
        <v>69</v>
      </c>
      <c r="G55" s="13" t="s">
        <v>34</v>
      </c>
      <c r="H55" s="13">
        <f t="shared" si="4"/>
        <v>45</v>
      </c>
      <c r="I55" s="10">
        <v>0</v>
      </c>
      <c r="J55" s="10">
        <v>45</v>
      </c>
      <c r="K55" s="10">
        <v>2</v>
      </c>
      <c r="L55" s="13">
        <v>0</v>
      </c>
      <c r="M55" s="13">
        <v>0</v>
      </c>
    </row>
    <row r="56" spans="1:13" x14ac:dyDescent="0.3">
      <c r="A56" s="70" t="s">
        <v>36</v>
      </c>
      <c r="B56" s="71"/>
      <c r="C56" s="95"/>
      <c r="D56" s="28">
        <f>SUM(D40:D55)</f>
        <v>82.5</v>
      </c>
      <c r="E56" s="28">
        <f>SUM(E40:E55)</f>
        <v>50</v>
      </c>
      <c r="F56" s="28" t="s">
        <v>37</v>
      </c>
      <c r="G56" s="28" t="s">
        <v>37</v>
      </c>
      <c r="H56" s="28">
        <f t="shared" ref="H56:M56" si="5">SUM(H40:H55)</f>
        <v>840</v>
      </c>
      <c r="I56" s="28">
        <f t="shared" si="5"/>
        <v>345</v>
      </c>
      <c r="J56" s="28">
        <f t="shared" si="5"/>
        <v>495</v>
      </c>
      <c r="K56" s="28">
        <f t="shared" si="5"/>
        <v>50</v>
      </c>
      <c r="L56" s="28">
        <f t="shared" si="5"/>
        <v>0</v>
      </c>
      <c r="M56" s="28">
        <f t="shared" si="5"/>
        <v>150</v>
      </c>
    </row>
    <row r="57" spans="1:13" x14ac:dyDescent="0.3">
      <c r="A57" s="96" t="s">
        <v>38</v>
      </c>
      <c r="B57" s="97"/>
      <c r="C57" s="98"/>
      <c r="D57" s="23" t="s">
        <v>37</v>
      </c>
      <c r="E57" s="19">
        <f>E56</f>
        <v>50</v>
      </c>
      <c r="F57" s="19" t="s">
        <v>37</v>
      </c>
      <c r="G57" s="19" t="s">
        <v>37</v>
      </c>
      <c r="H57" s="29">
        <f t="shared" ref="H57" si="6">SUM(I57:J57)</f>
        <v>495</v>
      </c>
      <c r="I57" s="19">
        <v>0</v>
      </c>
      <c r="J57" s="29">
        <f>'Plan studiów IO semestry'!J34+'Plan studiów IO semestry'!J72+'Plan studiów IO semestry'!J103+'Plan studiów IO semestry'!J126+'Plan studiów IO semestry'!J152+'Plan studiów IO semestry'!J181+'Plan studiów IO semestry'!J205</f>
        <v>495</v>
      </c>
      <c r="K57" s="29">
        <f>'Plan studiów IO semestry'!K34+'Plan studiów IO semestry'!K72+'Plan studiów IO semestry'!K103+'Plan studiów IO semestry'!K126+'Plan studiów IO semestry'!K152+'Plan studiów IO semestry'!K181+'Plan studiów IO semestry'!K205</f>
        <v>27</v>
      </c>
      <c r="L57" s="19">
        <f>SUMIF($E40:$E55,"&gt;0",L40:L55)</f>
        <v>0</v>
      </c>
      <c r="M57" s="19">
        <f>SUMIF($E40:$E55,"&gt;0",M40:M55)</f>
        <v>150</v>
      </c>
    </row>
    <row r="58" spans="1:13" x14ac:dyDescent="0.3">
      <c r="A58" s="99" t="s">
        <v>39</v>
      </c>
      <c r="B58" s="100"/>
      <c r="C58" s="101"/>
      <c r="D58" s="35">
        <f>SUMIF(G40:G55,"f",D40:D55)</f>
        <v>21</v>
      </c>
      <c r="E58" s="35">
        <f>SUMIF(G40:G55,"f",E40:E55)</f>
        <v>16</v>
      </c>
      <c r="F58" s="35" t="s">
        <v>37</v>
      </c>
      <c r="G58" s="35" t="s">
        <v>37</v>
      </c>
      <c r="H58" s="35">
        <f t="shared" ref="H58" si="7">SUM(I58:J58)</f>
        <v>75</v>
      </c>
      <c r="I58" s="35">
        <f t="shared" ref="I58:M58" si="8">SUMIF($G40:$G55,"f",I40:I55)</f>
        <v>0</v>
      </c>
      <c r="J58" s="35">
        <f t="shared" si="8"/>
        <v>75</v>
      </c>
      <c r="K58" s="35">
        <f t="shared" si="8"/>
        <v>4</v>
      </c>
      <c r="L58" s="35">
        <f t="shared" si="8"/>
        <v>0</v>
      </c>
      <c r="M58" s="35">
        <f t="shared" si="8"/>
        <v>150</v>
      </c>
    </row>
    <row r="59" spans="1:13" x14ac:dyDescent="0.3">
      <c r="A59" s="82" t="s">
        <v>42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</row>
    <row r="60" spans="1:13" x14ac:dyDescent="0.3">
      <c r="A60" s="19">
        <v>1</v>
      </c>
      <c r="B60" s="12" t="s">
        <v>148</v>
      </c>
      <c r="C60" s="13">
        <v>1</v>
      </c>
      <c r="D60" s="13">
        <v>5.5</v>
      </c>
      <c r="E60" s="13">
        <v>1.1000000000000001</v>
      </c>
      <c r="F60" s="11" t="s">
        <v>70</v>
      </c>
      <c r="G60" s="13" t="s">
        <v>34</v>
      </c>
      <c r="H60" s="13">
        <f t="shared" ref="H60:H68" si="9">I60+J60</f>
        <v>75</v>
      </c>
      <c r="I60" s="13">
        <v>30</v>
      </c>
      <c r="J60" s="13">
        <v>45</v>
      </c>
      <c r="K60" s="13">
        <v>4</v>
      </c>
      <c r="L60" s="13">
        <v>0</v>
      </c>
      <c r="M60" s="13">
        <v>0</v>
      </c>
    </row>
    <row r="61" spans="1:13" x14ac:dyDescent="0.3">
      <c r="A61" s="13">
        <v>2</v>
      </c>
      <c r="B61" s="12" t="s">
        <v>95</v>
      </c>
      <c r="C61" s="13">
        <v>1</v>
      </c>
      <c r="D61" s="13">
        <v>5</v>
      </c>
      <c r="E61" s="13">
        <v>1.25</v>
      </c>
      <c r="F61" s="11" t="s">
        <v>70</v>
      </c>
      <c r="G61" s="13" t="s">
        <v>34</v>
      </c>
      <c r="H61" s="13">
        <f t="shared" si="9"/>
        <v>60</v>
      </c>
      <c r="I61" s="13">
        <v>30</v>
      </c>
      <c r="J61" s="13">
        <v>30</v>
      </c>
      <c r="K61" s="13">
        <v>4</v>
      </c>
      <c r="L61" s="13">
        <v>0</v>
      </c>
      <c r="M61" s="13">
        <v>0</v>
      </c>
    </row>
    <row r="62" spans="1:13" x14ac:dyDescent="0.3">
      <c r="A62" s="13">
        <v>3</v>
      </c>
      <c r="B62" s="15" t="s">
        <v>96</v>
      </c>
      <c r="C62" s="13">
        <v>1</v>
      </c>
      <c r="D62" s="13">
        <v>3.5</v>
      </c>
      <c r="E62" s="13">
        <v>3.5</v>
      </c>
      <c r="F62" s="11" t="s">
        <v>69</v>
      </c>
      <c r="G62" s="13" t="s">
        <v>34</v>
      </c>
      <c r="H62" s="13">
        <f t="shared" si="9"/>
        <v>45</v>
      </c>
      <c r="I62" s="10">
        <v>0</v>
      </c>
      <c r="J62" s="10">
        <v>45</v>
      </c>
      <c r="K62" s="10">
        <v>2</v>
      </c>
      <c r="L62" s="13">
        <v>0</v>
      </c>
      <c r="M62" s="13">
        <v>0</v>
      </c>
    </row>
    <row r="63" spans="1:13" x14ac:dyDescent="0.3">
      <c r="A63" s="13">
        <v>4</v>
      </c>
      <c r="B63" s="15" t="s">
        <v>149</v>
      </c>
      <c r="C63" s="13">
        <v>2</v>
      </c>
      <c r="D63" s="13">
        <v>5</v>
      </c>
      <c r="E63" s="13">
        <v>1.25</v>
      </c>
      <c r="F63" s="11" t="s">
        <v>70</v>
      </c>
      <c r="G63" s="13" t="s">
        <v>34</v>
      </c>
      <c r="H63" s="13">
        <f t="shared" si="9"/>
        <v>60</v>
      </c>
      <c r="I63" s="10">
        <v>30</v>
      </c>
      <c r="J63" s="10">
        <v>30</v>
      </c>
      <c r="K63" s="10">
        <v>4</v>
      </c>
      <c r="L63" s="13">
        <v>0</v>
      </c>
      <c r="M63" s="13">
        <v>0</v>
      </c>
    </row>
    <row r="64" spans="1:13" x14ac:dyDescent="0.3">
      <c r="A64" s="13">
        <v>5</v>
      </c>
      <c r="B64" s="15" t="s">
        <v>150</v>
      </c>
      <c r="C64" s="13">
        <v>2</v>
      </c>
      <c r="D64" s="13">
        <v>5</v>
      </c>
      <c r="E64" s="13">
        <v>1.25</v>
      </c>
      <c r="F64" s="11" t="s">
        <v>70</v>
      </c>
      <c r="G64" s="13" t="s">
        <v>34</v>
      </c>
      <c r="H64" s="13">
        <f t="shared" si="9"/>
        <v>60</v>
      </c>
      <c r="I64" s="10">
        <v>30</v>
      </c>
      <c r="J64" s="10">
        <v>30</v>
      </c>
      <c r="K64" s="10">
        <v>4</v>
      </c>
      <c r="L64" s="13">
        <v>0</v>
      </c>
      <c r="M64" s="13">
        <v>0</v>
      </c>
    </row>
    <row r="65" spans="1:13" x14ac:dyDescent="0.3">
      <c r="A65" s="13">
        <v>6</v>
      </c>
      <c r="B65" s="12" t="s">
        <v>151</v>
      </c>
      <c r="C65" s="13">
        <v>3</v>
      </c>
      <c r="D65" s="13">
        <v>3.5</v>
      </c>
      <c r="E65" s="13">
        <v>1.17</v>
      </c>
      <c r="F65" s="11" t="s">
        <v>70</v>
      </c>
      <c r="G65" s="13" t="s">
        <v>34</v>
      </c>
      <c r="H65" s="13">
        <f t="shared" si="9"/>
        <v>45</v>
      </c>
      <c r="I65" s="10">
        <v>15</v>
      </c>
      <c r="J65" s="10">
        <v>30</v>
      </c>
      <c r="K65" s="10">
        <v>4</v>
      </c>
      <c r="L65" s="13">
        <v>0</v>
      </c>
      <c r="M65" s="13">
        <v>0</v>
      </c>
    </row>
    <row r="66" spans="1:13" x14ac:dyDescent="0.3">
      <c r="A66" s="13">
        <v>7</v>
      </c>
      <c r="B66" s="15" t="s">
        <v>152</v>
      </c>
      <c r="C66" s="13">
        <v>3</v>
      </c>
      <c r="D66" s="13">
        <v>6</v>
      </c>
      <c r="E66" s="13">
        <v>2.4</v>
      </c>
      <c r="F66" s="11" t="s">
        <v>70</v>
      </c>
      <c r="G66" s="13" t="s">
        <v>34</v>
      </c>
      <c r="H66" s="13">
        <f t="shared" si="9"/>
        <v>75</v>
      </c>
      <c r="I66" s="10">
        <v>30</v>
      </c>
      <c r="J66" s="10">
        <v>45</v>
      </c>
      <c r="K66" s="10">
        <v>4</v>
      </c>
      <c r="L66" s="13">
        <v>0</v>
      </c>
      <c r="M66" s="13">
        <v>0</v>
      </c>
    </row>
    <row r="67" spans="1:13" x14ac:dyDescent="0.3">
      <c r="A67" s="13">
        <v>8</v>
      </c>
      <c r="B67" s="20" t="s">
        <v>109</v>
      </c>
      <c r="C67" s="13">
        <v>4</v>
      </c>
      <c r="D67" s="13">
        <v>3.5</v>
      </c>
      <c r="E67" s="13">
        <v>1.17</v>
      </c>
      <c r="F67" s="11" t="s">
        <v>69</v>
      </c>
      <c r="G67" s="13" t="s">
        <v>34</v>
      </c>
      <c r="H67" s="13">
        <f t="shared" si="9"/>
        <v>45</v>
      </c>
      <c r="I67" s="13">
        <v>30</v>
      </c>
      <c r="J67" s="13">
        <v>15</v>
      </c>
      <c r="K67" s="13">
        <v>2</v>
      </c>
      <c r="L67" s="13">
        <v>0</v>
      </c>
      <c r="M67" s="13">
        <v>0</v>
      </c>
    </row>
    <row r="68" spans="1:13" x14ac:dyDescent="0.3">
      <c r="A68" s="19">
        <v>9</v>
      </c>
      <c r="B68" s="39" t="s">
        <v>107</v>
      </c>
      <c r="C68" s="13">
        <v>4</v>
      </c>
      <c r="D68" s="13">
        <v>5</v>
      </c>
      <c r="E68" s="13">
        <v>2.5</v>
      </c>
      <c r="F68" s="13" t="s">
        <v>70</v>
      </c>
      <c r="G68" s="10" t="s">
        <v>34</v>
      </c>
      <c r="H68" s="10">
        <f t="shared" si="9"/>
        <v>60</v>
      </c>
      <c r="I68" s="10">
        <v>30</v>
      </c>
      <c r="J68" s="10">
        <v>30</v>
      </c>
      <c r="K68" s="10">
        <v>4</v>
      </c>
      <c r="L68" s="13">
        <v>0</v>
      </c>
      <c r="M68" s="13">
        <v>0</v>
      </c>
    </row>
    <row r="69" spans="1:13" ht="28.8" x14ac:dyDescent="0.3">
      <c r="A69" s="19">
        <v>10</v>
      </c>
      <c r="B69" s="37" t="s">
        <v>110</v>
      </c>
      <c r="C69" s="19">
        <v>4</v>
      </c>
      <c r="D69" s="38">
        <v>4.5</v>
      </c>
      <c r="E69" s="19">
        <v>2.25</v>
      </c>
      <c r="F69" s="19" t="s">
        <v>69</v>
      </c>
      <c r="G69" s="19" t="s">
        <v>34</v>
      </c>
      <c r="H69" s="19">
        <f t="shared" ref="H69:H71" si="10">I69+J69</f>
        <v>60</v>
      </c>
      <c r="I69" s="19">
        <v>30</v>
      </c>
      <c r="J69" s="19">
        <v>30</v>
      </c>
      <c r="K69" s="19">
        <v>2</v>
      </c>
      <c r="L69" s="19">
        <v>0</v>
      </c>
      <c r="M69" s="19">
        <v>0</v>
      </c>
    </row>
    <row r="70" spans="1:13" x14ac:dyDescent="0.3">
      <c r="A70" s="13">
        <v>11</v>
      </c>
      <c r="B70" s="12" t="s">
        <v>111</v>
      </c>
      <c r="C70" s="13">
        <v>4</v>
      </c>
      <c r="D70" s="13">
        <v>5</v>
      </c>
      <c r="E70" s="13">
        <v>2.5</v>
      </c>
      <c r="F70" s="11" t="s">
        <v>70</v>
      </c>
      <c r="G70" s="13" t="s">
        <v>34</v>
      </c>
      <c r="H70" s="13">
        <f t="shared" si="10"/>
        <v>60</v>
      </c>
      <c r="I70" s="10">
        <v>30</v>
      </c>
      <c r="J70" s="10">
        <v>30</v>
      </c>
      <c r="K70" s="10">
        <v>4</v>
      </c>
      <c r="L70" s="13">
        <v>0</v>
      </c>
      <c r="M70" s="13">
        <v>0</v>
      </c>
    </row>
    <row r="71" spans="1:13" x14ac:dyDescent="0.3">
      <c r="A71" s="13">
        <v>12</v>
      </c>
      <c r="B71" s="12" t="s">
        <v>112</v>
      </c>
      <c r="C71" s="13">
        <v>4</v>
      </c>
      <c r="D71" s="13">
        <v>5</v>
      </c>
      <c r="E71" s="13">
        <v>2.5</v>
      </c>
      <c r="F71" s="11" t="s">
        <v>70</v>
      </c>
      <c r="G71" s="13" t="s">
        <v>34</v>
      </c>
      <c r="H71" s="13">
        <f t="shared" si="10"/>
        <v>60</v>
      </c>
      <c r="I71" s="10">
        <v>30</v>
      </c>
      <c r="J71" s="10">
        <v>30</v>
      </c>
      <c r="K71" s="10">
        <v>4</v>
      </c>
      <c r="L71" s="13">
        <v>0</v>
      </c>
      <c r="M71" s="13">
        <v>0</v>
      </c>
    </row>
    <row r="72" spans="1:13" x14ac:dyDescent="0.3">
      <c r="A72" s="19">
        <v>13</v>
      </c>
      <c r="B72" s="43" t="s">
        <v>153</v>
      </c>
      <c r="C72" s="13">
        <v>5</v>
      </c>
      <c r="D72" s="13">
        <v>3.5</v>
      </c>
      <c r="E72" s="13">
        <v>2.33</v>
      </c>
      <c r="F72" s="13" t="s">
        <v>69</v>
      </c>
      <c r="G72" s="13" t="s">
        <v>34</v>
      </c>
      <c r="H72" s="13">
        <f>I72+J72</f>
        <v>45</v>
      </c>
      <c r="I72" s="10">
        <v>15</v>
      </c>
      <c r="J72" s="10">
        <v>30</v>
      </c>
      <c r="K72" s="10">
        <v>2</v>
      </c>
      <c r="L72" s="13">
        <v>0</v>
      </c>
      <c r="M72" s="13">
        <v>0</v>
      </c>
    </row>
    <row r="73" spans="1:13" x14ac:dyDescent="0.3">
      <c r="A73" s="19">
        <v>14</v>
      </c>
      <c r="B73" s="15" t="s">
        <v>118</v>
      </c>
      <c r="C73" s="13">
        <v>5</v>
      </c>
      <c r="D73" s="13">
        <v>5</v>
      </c>
      <c r="E73" s="13">
        <v>2.5</v>
      </c>
      <c r="F73" s="13" t="s">
        <v>70</v>
      </c>
      <c r="G73" s="13" t="s">
        <v>34</v>
      </c>
      <c r="H73" s="13">
        <f>I73+J73</f>
        <v>60</v>
      </c>
      <c r="I73" s="10">
        <v>30</v>
      </c>
      <c r="J73" s="10">
        <v>30</v>
      </c>
      <c r="K73" s="10">
        <v>4</v>
      </c>
      <c r="L73" s="13">
        <v>0</v>
      </c>
      <c r="M73" s="13">
        <v>0</v>
      </c>
    </row>
    <row r="74" spans="1:13" x14ac:dyDescent="0.3">
      <c r="A74" s="19">
        <v>15</v>
      </c>
      <c r="B74" s="20" t="s">
        <v>115</v>
      </c>
      <c r="C74" s="13">
        <v>5</v>
      </c>
      <c r="D74" s="13">
        <v>4.5</v>
      </c>
      <c r="E74" s="13">
        <v>2.25</v>
      </c>
      <c r="F74" s="13" t="s">
        <v>69</v>
      </c>
      <c r="G74" s="10" t="s">
        <v>34</v>
      </c>
      <c r="H74" s="10">
        <f>I74+J74</f>
        <v>60</v>
      </c>
      <c r="I74" s="10">
        <v>30</v>
      </c>
      <c r="J74" s="10">
        <v>30</v>
      </c>
      <c r="K74" s="10">
        <v>2</v>
      </c>
      <c r="L74" s="13">
        <v>0</v>
      </c>
      <c r="M74" s="13">
        <v>0</v>
      </c>
    </row>
    <row r="75" spans="1:13" x14ac:dyDescent="0.3">
      <c r="A75" s="19">
        <v>16</v>
      </c>
      <c r="B75" s="15" t="s">
        <v>9</v>
      </c>
      <c r="C75" s="13">
        <v>5</v>
      </c>
      <c r="D75" s="13">
        <v>4.5</v>
      </c>
      <c r="E75" s="13">
        <v>2.25</v>
      </c>
      <c r="F75" s="13" t="s">
        <v>69</v>
      </c>
      <c r="G75" s="13" t="s">
        <v>34</v>
      </c>
      <c r="H75" s="13">
        <f t="shared" ref="H75:H79" si="11">I75+J75</f>
        <v>60</v>
      </c>
      <c r="I75" s="10">
        <v>30</v>
      </c>
      <c r="J75" s="10">
        <v>30</v>
      </c>
      <c r="K75" s="10">
        <v>2</v>
      </c>
      <c r="L75" s="13">
        <v>0</v>
      </c>
      <c r="M75" s="13">
        <v>0</v>
      </c>
    </row>
    <row r="76" spans="1:13" x14ac:dyDescent="0.3">
      <c r="A76" s="19" t="s">
        <v>180</v>
      </c>
      <c r="B76" s="37" t="s">
        <v>221</v>
      </c>
      <c r="C76" s="13"/>
      <c r="D76" s="13"/>
      <c r="E76" s="13"/>
      <c r="F76" s="13"/>
      <c r="G76" s="13"/>
      <c r="H76" s="13"/>
      <c r="I76" s="10"/>
      <c r="J76" s="10"/>
      <c r="K76" s="10"/>
      <c r="L76" s="13"/>
      <c r="M76" s="13"/>
    </row>
    <row r="77" spans="1:13" x14ac:dyDescent="0.3">
      <c r="A77" s="19" t="s">
        <v>181</v>
      </c>
      <c r="B77" s="37" t="s">
        <v>154</v>
      </c>
      <c r="C77" s="13"/>
      <c r="D77" s="13"/>
      <c r="E77" s="13"/>
      <c r="F77" s="13"/>
      <c r="G77" s="13"/>
      <c r="H77" s="13"/>
      <c r="I77" s="10"/>
      <c r="J77" s="10"/>
      <c r="K77" s="10"/>
      <c r="L77" s="13"/>
      <c r="M77" s="13"/>
    </row>
    <row r="78" spans="1:13" x14ac:dyDescent="0.3">
      <c r="A78" s="19">
        <v>17</v>
      </c>
      <c r="B78" s="40" t="s">
        <v>122</v>
      </c>
      <c r="C78" s="13">
        <v>5</v>
      </c>
      <c r="D78" s="13">
        <v>5</v>
      </c>
      <c r="E78" s="13">
        <v>2.5</v>
      </c>
      <c r="F78" s="11" t="s">
        <v>70</v>
      </c>
      <c r="G78" s="13" t="s">
        <v>34</v>
      </c>
      <c r="H78" s="13">
        <f t="shared" si="11"/>
        <v>60</v>
      </c>
      <c r="I78" s="13">
        <v>30</v>
      </c>
      <c r="J78" s="13">
        <v>30</v>
      </c>
      <c r="K78" s="13">
        <v>4</v>
      </c>
      <c r="L78" s="13">
        <v>0</v>
      </c>
      <c r="M78" s="13">
        <v>0</v>
      </c>
    </row>
    <row r="79" spans="1:13" x14ac:dyDescent="0.3">
      <c r="A79" s="19">
        <v>18</v>
      </c>
      <c r="B79" s="37" t="s">
        <v>12</v>
      </c>
      <c r="C79" s="13">
        <v>6</v>
      </c>
      <c r="D79" s="13">
        <v>2</v>
      </c>
      <c r="E79" s="13">
        <v>1</v>
      </c>
      <c r="F79" s="11" t="s">
        <v>69</v>
      </c>
      <c r="G79" s="13" t="s">
        <v>34</v>
      </c>
      <c r="H79" s="13">
        <f t="shared" si="11"/>
        <v>30</v>
      </c>
      <c r="I79" s="11">
        <v>15</v>
      </c>
      <c r="J79" s="11">
        <v>15</v>
      </c>
      <c r="K79" s="11">
        <v>2</v>
      </c>
      <c r="L79" s="13">
        <v>0</v>
      </c>
      <c r="M79" s="13">
        <v>0</v>
      </c>
    </row>
    <row r="80" spans="1:13" x14ac:dyDescent="0.3">
      <c r="A80" s="19" t="s">
        <v>140</v>
      </c>
      <c r="B80" s="37" t="s">
        <v>156</v>
      </c>
      <c r="C80" s="13"/>
      <c r="D80" s="13"/>
      <c r="E80" s="13"/>
      <c r="F80" s="13"/>
      <c r="G80" s="13"/>
      <c r="H80" s="13"/>
      <c r="I80" s="10"/>
      <c r="J80" s="10"/>
      <c r="K80" s="10"/>
      <c r="L80" s="13"/>
      <c r="M80" s="13"/>
    </row>
    <row r="81" spans="1:13" x14ac:dyDescent="0.3">
      <c r="A81" s="19" t="s">
        <v>141</v>
      </c>
      <c r="B81" s="37" t="s">
        <v>157</v>
      </c>
      <c r="C81" s="13"/>
      <c r="D81" s="13"/>
      <c r="E81" s="13"/>
      <c r="F81" s="10"/>
      <c r="G81" s="13"/>
      <c r="H81" s="13"/>
      <c r="I81" s="10"/>
      <c r="J81" s="10"/>
      <c r="K81" s="10"/>
      <c r="L81" s="13"/>
      <c r="M81" s="13"/>
    </row>
    <row r="82" spans="1:13" x14ac:dyDescent="0.3">
      <c r="A82" s="19">
        <v>19</v>
      </c>
      <c r="B82" s="15" t="s">
        <v>155</v>
      </c>
      <c r="C82" s="13">
        <v>6</v>
      </c>
      <c r="D82" s="13">
        <v>5</v>
      </c>
      <c r="E82" s="13">
        <v>2.5</v>
      </c>
      <c r="F82" s="11" t="s">
        <v>70</v>
      </c>
      <c r="G82" s="13" t="s">
        <v>34</v>
      </c>
      <c r="H82" s="13">
        <f t="shared" ref="H82:H84" si="12">I82+J82</f>
        <v>60</v>
      </c>
      <c r="I82" s="10">
        <v>30</v>
      </c>
      <c r="J82" s="10">
        <v>30</v>
      </c>
      <c r="K82" s="10">
        <v>4</v>
      </c>
      <c r="L82" s="13">
        <v>0</v>
      </c>
      <c r="M82" s="13">
        <v>0</v>
      </c>
    </row>
    <row r="83" spans="1:13" ht="28.8" x14ac:dyDescent="0.3">
      <c r="A83" s="19">
        <v>20</v>
      </c>
      <c r="B83" s="17" t="s">
        <v>139</v>
      </c>
      <c r="C83" s="19">
        <v>7</v>
      </c>
      <c r="D83" s="19">
        <v>3</v>
      </c>
      <c r="E83" s="19">
        <v>3</v>
      </c>
      <c r="F83" s="11" t="s">
        <v>69</v>
      </c>
      <c r="G83" s="19" t="s">
        <v>34</v>
      </c>
      <c r="H83" s="19">
        <f t="shared" si="12"/>
        <v>45</v>
      </c>
      <c r="I83" s="11">
        <v>0</v>
      </c>
      <c r="J83" s="11">
        <v>45</v>
      </c>
      <c r="K83" s="11">
        <v>2</v>
      </c>
      <c r="L83" s="19">
        <v>0</v>
      </c>
      <c r="M83" s="19">
        <v>0</v>
      </c>
    </row>
    <row r="84" spans="1:13" x14ac:dyDescent="0.3">
      <c r="A84" s="19">
        <v>21</v>
      </c>
      <c r="B84" s="37" t="s">
        <v>23</v>
      </c>
      <c r="C84" s="13">
        <v>7</v>
      </c>
      <c r="D84" s="13">
        <v>3.5</v>
      </c>
      <c r="E84" s="13">
        <v>0</v>
      </c>
      <c r="F84" s="10" t="s">
        <v>69</v>
      </c>
      <c r="G84" s="13" t="s">
        <v>34</v>
      </c>
      <c r="H84" s="13">
        <f t="shared" si="12"/>
        <v>45</v>
      </c>
      <c r="I84" s="10">
        <v>45</v>
      </c>
      <c r="J84" s="10">
        <v>0</v>
      </c>
      <c r="K84" s="10">
        <v>2</v>
      </c>
      <c r="L84" s="13">
        <v>0</v>
      </c>
      <c r="M84" s="13">
        <v>0</v>
      </c>
    </row>
    <row r="85" spans="1:13" x14ac:dyDescent="0.3">
      <c r="A85" s="19" t="s">
        <v>209</v>
      </c>
      <c r="B85" s="17" t="s">
        <v>205</v>
      </c>
      <c r="C85" s="13"/>
      <c r="D85" s="13"/>
      <c r="E85" s="13"/>
      <c r="F85" s="13"/>
      <c r="G85" s="13"/>
      <c r="H85" s="13"/>
      <c r="I85" s="10"/>
      <c r="J85" s="10"/>
      <c r="K85" s="10"/>
      <c r="L85" s="13"/>
      <c r="M85" s="13"/>
    </row>
    <row r="86" spans="1:13" x14ac:dyDescent="0.3">
      <c r="A86" s="19" t="s">
        <v>210</v>
      </c>
      <c r="B86" s="37" t="s">
        <v>206</v>
      </c>
      <c r="C86" s="13"/>
      <c r="D86" s="13"/>
      <c r="E86" s="13"/>
      <c r="F86" s="10"/>
      <c r="G86" s="13"/>
      <c r="H86" s="13"/>
      <c r="I86" s="10"/>
      <c r="J86" s="10"/>
      <c r="K86" s="10"/>
      <c r="L86" s="13"/>
      <c r="M86" s="13"/>
    </row>
    <row r="87" spans="1:13" x14ac:dyDescent="0.3">
      <c r="A87" s="19">
        <v>22</v>
      </c>
      <c r="B87" s="37" t="s">
        <v>128</v>
      </c>
      <c r="C87" s="13">
        <v>7</v>
      </c>
      <c r="D87" s="13">
        <v>5</v>
      </c>
      <c r="E87" s="13">
        <v>2.5</v>
      </c>
      <c r="F87" s="11" t="s">
        <v>70</v>
      </c>
      <c r="G87" s="13" t="s">
        <v>34</v>
      </c>
      <c r="H87" s="13">
        <f t="shared" ref="H87" si="13">I87+J87</f>
        <v>60</v>
      </c>
      <c r="I87" s="10">
        <v>30</v>
      </c>
      <c r="J87" s="10">
        <v>30</v>
      </c>
      <c r="K87" s="10">
        <v>4</v>
      </c>
      <c r="L87" s="13">
        <v>0</v>
      </c>
      <c r="M87" s="13">
        <v>0</v>
      </c>
    </row>
    <row r="88" spans="1:13" x14ac:dyDescent="0.3">
      <c r="A88" s="19" t="s">
        <v>207</v>
      </c>
      <c r="B88" s="37" t="s">
        <v>204</v>
      </c>
      <c r="C88" s="13"/>
      <c r="D88" s="13"/>
      <c r="E88" s="13"/>
      <c r="F88" s="11"/>
      <c r="G88" s="13"/>
      <c r="H88" s="13"/>
      <c r="I88" s="10"/>
      <c r="J88" s="10"/>
      <c r="K88" s="10"/>
      <c r="L88" s="13"/>
      <c r="M88" s="13"/>
    </row>
    <row r="89" spans="1:13" x14ac:dyDescent="0.3">
      <c r="A89" s="19" t="s">
        <v>208</v>
      </c>
      <c r="B89" s="37" t="s">
        <v>136</v>
      </c>
      <c r="C89" s="13"/>
      <c r="D89" s="13"/>
      <c r="E89" s="13"/>
      <c r="F89" s="11"/>
      <c r="G89" s="13"/>
      <c r="H89" s="13"/>
      <c r="I89" s="10"/>
      <c r="J89" s="10"/>
      <c r="K89" s="10"/>
      <c r="L89" s="13"/>
      <c r="M89" s="13"/>
    </row>
    <row r="90" spans="1:13" x14ac:dyDescent="0.3">
      <c r="A90" s="70" t="s">
        <v>36</v>
      </c>
      <c r="B90" s="71"/>
      <c r="C90" s="95"/>
      <c r="D90" s="28">
        <f>SUM(D60:D89)</f>
        <v>97.5</v>
      </c>
      <c r="E90" s="28">
        <f>SUM(E60:E89)</f>
        <v>43.67</v>
      </c>
      <c r="F90" s="28" t="s">
        <v>37</v>
      </c>
      <c r="G90" s="28" t="s">
        <v>37</v>
      </c>
      <c r="H90" s="28">
        <f>SUM(I90:J90)</f>
        <v>1230</v>
      </c>
      <c r="I90" s="28">
        <f>SUM(I60:I89)</f>
        <v>570</v>
      </c>
      <c r="J90" s="28">
        <f>SUM(J60:J89)</f>
        <v>660</v>
      </c>
      <c r="K90" s="28">
        <f>SUM(K60:K89)</f>
        <v>70</v>
      </c>
      <c r="L90" s="28">
        <f>SUM(L60:L89)</f>
        <v>0</v>
      </c>
      <c r="M90" s="28">
        <f>SUM(M60:M89)</f>
        <v>0</v>
      </c>
    </row>
    <row r="91" spans="1:13" x14ac:dyDescent="0.3">
      <c r="A91" s="96" t="s">
        <v>38</v>
      </c>
      <c r="B91" s="97"/>
      <c r="C91" s="98"/>
      <c r="D91" s="23" t="s">
        <v>37</v>
      </c>
      <c r="E91" s="19">
        <f>E90</f>
        <v>43.67</v>
      </c>
      <c r="F91" s="19" t="s">
        <v>37</v>
      </c>
      <c r="G91" s="19" t="s">
        <v>37</v>
      </c>
      <c r="H91" s="29">
        <f>SUM(I91:J91)</f>
        <v>555</v>
      </c>
      <c r="I91" s="19">
        <v>0</v>
      </c>
      <c r="J91" s="29">
        <f>'Plan studiów IO semestry'!J41+'Plan studiów IO semestry'!J78+'Plan studiów IO semestry'!J109+'Plan studiów IO semestry'!J135+'Plan studiów IO semestry'!J161+'Plan studiów IO semestry'!J187+'Plan studiów IO semestry'!J212</f>
        <v>555</v>
      </c>
      <c r="K91" s="29">
        <f>'Plan studiów IO semestry'!K41+'Plan studiów IO semestry'!K78+'Plan studiów IO semestry'!K109+'Plan studiów IO semestry'!K135+'Plan studiów IO semestry'!K161+'Plan studiów IO semestry'!K187+'Plan studiów IO semestry'!K212</f>
        <v>31</v>
      </c>
      <c r="L91" s="19">
        <f>SUMIF($E60:$E89,"&gt;0",L60:L89)</f>
        <v>0</v>
      </c>
      <c r="M91" s="19">
        <f>SUMIF($E60:$E89,"&gt;0",M60:M89)</f>
        <v>0</v>
      </c>
    </row>
    <row r="92" spans="1:13" x14ac:dyDescent="0.3">
      <c r="A92" s="99" t="s">
        <v>39</v>
      </c>
      <c r="B92" s="100"/>
      <c r="C92" s="101"/>
      <c r="D92" s="35">
        <f>SUMIF(G60:G89,"f",D60:D89)</f>
        <v>97.5</v>
      </c>
      <c r="E92" s="35">
        <f>SUMIF(G60:G89,"f",E60:E89)</f>
        <v>43.67</v>
      </c>
      <c r="F92" s="35" t="s">
        <v>37</v>
      </c>
      <c r="G92" s="35" t="s">
        <v>37</v>
      </c>
      <c r="H92" s="35">
        <f t="shared" ref="H92" si="14">SUM(I92:J92)</f>
        <v>1230</v>
      </c>
      <c r="I92" s="35">
        <f>SUMIF($G60:$G89,"f",I60:I89)</f>
        <v>570</v>
      </c>
      <c r="J92" s="35">
        <f>SUMIF($G60:$G89,"f",J60:J89)</f>
        <v>660</v>
      </c>
      <c r="K92" s="35">
        <f>SUMIF($G60:$G89,"f",K60:K89)</f>
        <v>70</v>
      </c>
      <c r="L92" s="35">
        <f>SUMIF($G60:$G89,"f",L60:L89)</f>
        <v>0</v>
      </c>
      <c r="M92" s="35">
        <f>SUMIF($G60:$G89,"f",M60:M89)</f>
        <v>0</v>
      </c>
    </row>
    <row r="93" spans="1:13" x14ac:dyDescent="0.3">
      <c r="A93" s="82" t="s">
        <v>43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</row>
    <row r="94" spans="1:13" x14ac:dyDescent="0.3">
      <c r="A94" s="13">
        <v>1</v>
      </c>
      <c r="B94" s="15" t="s">
        <v>20</v>
      </c>
      <c r="C94" s="30">
        <v>6</v>
      </c>
      <c r="D94" s="13">
        <v>6</v>
      </c>
      <c r="E94" s="13">
        <v>6</v>
      </c>
      <c r="F94" s="11" t="s">
        <v>69</v>
      </c>
      <c r="G94" s="13" t="s">
        <v>34</v>
      </c>
      <c r="H94" s="19">
        <f>I94+J94</f>
        <v>0</v>
      </c>
      <c r="I94" s="10">
        <v>0</v>
      </c>
      <c r="J94" s="10">
        <v>0</v>
      </c>
      <c r="K94" s="10">
        <v>0</v>
      </c>
      <c r="L94" s="13">
        <v>160</v>
      </c>
      <c r="M94" s="13">
        <v>0</v>
      </c>
    </row>
    <row r="95" spans="1:13" x14ac:dyDescent="0.3">
      <c r="A95" s="58" t="s">
        <v>36</v>
      </c>
      <c r="B95" s="58"/>
      <c r="C95" s="58"/>
      <c r="D95" s="28">
        <f>SUM(D94)</f>
        <v>6</v>
      </c>
      <c r="E95" s="28">
        <f>SUM(E94)</f>
        <v>6</v>
      </c>
      <c r="F95" s="28" t="s">
        <v>37</v>
      </c>
      <c r="G95" s="28" t="s">
        <v>37</v>
      </c>
      <c r="H95" s="28">
        <f>SUM(I95:J95)</f>
        <v>0</v>
      </c>
      <c r="I95" s="28">
        <f t="shared" ref="I95:M95" si="15">SUM(I93:I94)</f>
        <v>0</v>
      </c>
      <c r="J95" s="28">
        <f>SUM(J94)</f>
        <v>0</v>
      </c>
      <c r="K95" s="28">
        <f>SUM(K94)</f>
        <v>0</v>
      </c>
      <c r="L95" s="28">
        <f t="shared" si="15"/>
        <v>160</v>
      </c>
      <c r="M95" s="28">
        <f t="shared" si="15"/>
        <v>0</v>
      </c>
    </row>
    <row r="96" spans="1:13" x14ac:dyDescent="0.3">
      <c r="A96" s="59" t="s">
        <v>38</v>
      </c>
      <c r="B96" s="59"/>
      <c r="C96" s="59"/>
      <c r="D96" s="23" t="s">
        <v>37</v>
      </c>
      <c r="E96" s="19">
        <f>E95</f>
        <v>6</v>
      </c>
      <c r="F96" s="19" t="s">
        <v>37</v>
      </c>
      <c r="G96" s="19" t="s">
        <v>37</v>
      </c>
      <c r="H96" s="29">
        <f t="shared" ref="H96:H97" si="16">SUM(I96:J96)</f>
        <v>0</v>
      </c>
      <c r="I96" s="19">
        <v>0</v>
      </c>
      <c r="J96" s="29">
        <f>'Plan studiów IO semestry'!J192</f>
        <v>0</v>
      </c>
      <c r="K96" s="29">
        <f>'Plan studiów IO semestry'!K192</f>
        <v>0</v>
      </c>
      <c r="L96" s="19">
        <f t="shared" ref="L96:M96" si="17">SUMIF($E94,"&gt;0",L94)</f>
        <v>160</v>
      </c>
      <c r="M96" s="19">
        <f t="shared" si="17"/>
        <v>0</v>
      </c>
    </row>
    <row r="97" spans="1:13" x14ac:dyDescent="0.3">
      <c r="A97" s="102" t="s">
        <v>39</v>
      </c>
      <c r="B97" s="102"/>
      <c r="C97" s="102"/>
      <c r="D97" s="35">
        <f>SUMIF(G94,"f",D94)</f>
        <v>6</v>
      </c>
      <c r="E97" s="35">
        <f>SUMIF(G94,"f",E94)</f>
        <v>6</v>
      </c>
      <c r="F97" s="35" t="s">
        <v>37</v>
      </c>
      <c r="G97" s="35" t="s">
        <v>37</v>
      </c>
      <c r="H97" s="35">
        <f t="shared" si="16"/>
        <v>0</v>
      </c>
      <c r="I97" s="35">
        <f>SUMIF($G94,"f",I94)</f>
        <v>0</v>
      </c>
      <c r="J97" s="35">
        <f t="shared" ref="J97:M97" si="18">SUMIF($G94,"f",J94)</f>
        <v>0</v>
      </c>
      <c r="K97" s="35">
        <f t="shared" si="18"/>
        <v>0</v>
      </c>
      <c r="L97" s="35">
        <f t="shared" si="18"/>
        <v>160</v>
      </c>
      <c r="M97" s="35">
        <f t="shared" si="18"/>
        <v>0</v>
      </c>
    </row>
    <row r="98" spans="1:13" x14ac:dyDescent="0.3">
      <c r="A98" s="82" t="s">
        <v>44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</row>
    <row r="99" spans="1:13" x14ac:dyDescent="0.3">
      <c r="A99" s="13">
        <v>1</v>
      </c>
      <c r="B99" s="12" t="s">
        <v>5</v>
      </c>
      <c r="C99" s="13">
        <v>1</v>
      </c>
      <c r="D99" s="10">
        <v>0.25</v>
      </c>
      <c r="E99" s="13">
        <v>0</v>
      </c>
      <c r="F99" s="14" t="s">
        <v>71</v>
      </c>
      <c r="G99" s="13" t="s">
        <v>35</v>
      </c>
      <c r="H99" s="13">
        <f>I99+J99</f>
        <v>2</v>
      </c>
      <c r="I99" s="10">
        <v>2</v>
      </c>
      <c r="J99" s="10">
        <v>0</v>
      </c>
      <c r="K99" s="10">
        <v>0</v>
      </c>
      <c r="L99" s="13">
        <v>0</v>
      </c>
      <c r="M99" s="13">
        <v>0</v>
      </c>
    </row>
    <row r="100" spans="1:13" x14ac:dyDescent="0.3">
      <c r="A100" s="13">
        <v>2</v>
      </c>
      <c r="B100" s="12" t="s">
        <v>6</v>
      </c>
      <c r="C100" s="13">
        <v>1</v>
      </c>
      <c r="D100" s="10">
        <v>0.5</v>
      </c>
      <c r="E100" s="13">
        <v>0</v>
      </c>
      <c r="F100" s="14" t="s">
        <v>71</v>
      </c>
      <c r="G100" s="13" t="s">
        <v>35</v>
      </c>
      <c r="H100" s="13">
        <f>I100+J100</f>
        <v>4</v>
      </c>
      <c r="I100" s="10">
        <v>4</v>
      </c>
      <c r="J100" s="10">
        <v>0</v>
      </c>
      <c r="K100" s="10">
        <v>0</v>
      </c>
      <c r="L100" s="13">
        <v>0</v>
      </c>
      <c r="M100" s="13">
        <v>0</v>
      </c>
    </row>
    <row r="101" spans="1:13" x14ac:dyDescent="0.3">
      <c r="A101" s="19">
        <v>3</v>
      </c>
      <c r="B101" s="9" t="s">
        <v>114</v>
      </c>
      <c r="C101" s="10">
        <v>5</v>
      </c>
      <c r="D101" s="10">
        <v>0.5</v>
      </c>
      <c r="E101" s="13">
        <v>0</v>
      </c>
      <c r="F101" s="13" t="s">
        <v>71</v>
      </c>
      <c r="G101" s="13" t="s">
        <v>35</v>
      </c>
      <c r="H101" s="13">
        <f t="shared" ref="H101" si="19">I101+J101</f>
        <v>4</v>
      </c>
      <c r="I101" s="10">
        <v>4</v>
      </c>
      <c r="J101" s="10">
        <v>0</v>
      </c>
      <c r="K101" s="10">
        <v>0</v>
      </c>
      <c r="L101" s="13">
        <v>0</v>
      </c>
      <c r="M101" s="13">
        <v>0</v>
      </c>
    </row>
    <row r="102" spans="1:13" x14ac:dyDescent="0.3">
      <c r="A102" s="13">
        <v>4</v>
      </c>
      <c r="B102" s="12" t="s">
        <v>219</v>
      </c>
      <c r="C102" s="13">
        <v>1</v>
      </c>
      <c r="D102" s="10">
        <v>0.25</v>
      </c>
      <c r="E102" s="13">
        <v>0</v>
      </c>
      <c r="F102" s="14" t="s">
        <v>71</v>
      </c>
      <c r="G102" s="13" t="s">
        <v>35</v>
      </c>
      <c r="H102" s="13">
        <f>I102+J102</f>
        <v>2</v>
      </c>
      <c r="I102" s="10">
        <v>2</v>
      </c>
      <c r="J102" s="10">
        <v>0</v>
      </c>
      <c r="K102" s="10">
        <v>0</v>
      </c>
      <c r="L102" s="13">
        <v>0</v>
      </c>
      <c r="M102" s="13">
        <v>0</v>
      </c>
    </row>
    <row r="103" spans="1:13" x14ac:dyDescent="0.3">
      <c r="A103" s="13">
        <v>5</v>
      </c>
      <c r="B103" s="48" t="s">
        <v>220</v>
      </c>
      <c r="C103" s="13">
        <v>1</v>
      </c>
      <c r="D103" s="10">
        <v>0.5</v>
      </c>
      <c r="E103" s="13">
        <v>0</v>
      </c>
      <c r="F103" s="14" t="s">
        <v>71</v>
      </c>
      <c r="G103" s="13" t="s">
        <v>35</v>
      </c>
      <c r="H103" s="13">
        <f>I103+J103</f>
        <v>4</v>
      </c>
      <c r="I103" s="10">
        <v>4</v>
      </c>
      <c r="J103" s="10">
        <v>0</v>
      </c>
      <c r="K103" s="10">
        <v>0</v>
      </c>
      <c r="L103" s="13">
        <v>0</v>
      </c>
      <c r="M103" s="13">
        <v>0</v>
      </c>
    </row>
    <row r="104" spans="1:13" x14ac:dyDescent="0.3">
      <c r="A104" s="70" t="s">
        <v>36</v>
      </c>
      <c r="B104" s="71"/>
      <c r="C104" s="95"/>
      <c r="D104" s="28">
        <f>SUM(D99:D103)</f>
        <v>2</v>
      </c>
      <c r="E104" s="28">
        <f>SUM(E99:E103)</f>
        <v>0</v>
      </c>
      <c r="F104" s="28" t="s">
        <v>37</v>
      </c>
      <c r="G104" s="28" t="s">
        <v>37</v>
      </c>
      <c r="H104" s="28">
        <f>SUM(I104:J104)</f>
        <v>16</v>
      </c>
      <c r="I104" s="28">
        <f>SUM(I99:I103)</f>
        <v>16</v>
      </c>
      <c r="J104" s="28">
        <f>SUM(J99:J103)</f>
        <v>0</v>
      </c>
      <c r="K104" s="28">
        <f>SUM(K99:K103)</f>
        <v>0</v>
      </c>
      <c r="L104" s="28">
        <f t="shared" ref="L104:M104" si="20">SUM(L99:L103)</f>
        <v>0</v>
      </c>
      <c r="M104" s="28">
        <f t="shared" si="20"/>
        <v>0</v>
      </c>
    </row>
    <row r="105" spans="1:13" x14ac:dyDescent="0.3">
      <c r="A105" s="96" t="s">
        <v>38</v>
      </c>
      <c r="B105" s="97"/>
      <c r="C105" s="98"/>
      <c r="D105" s="23" t="s">
        <v>37</v>
      </c>
      <c r="E105" s="19">
        <f>E104</f>
        <v>0</v>
      </c>
      <c r="F105" s="19" t="s">
        <v>37</v>
      </c>
      <c r="G105" s="19" t="s">
        <v>37</v>
      </c>
      <c r="H105" s="29">
        <f t="shared" ref="H105" si="21">SUM(I105:J105)</f>
        <v>0</v>
      </c>
      <c r="I105" s="19">
        <v>0</v>
      </c>
      <c r="J105" s="29">
        <f>'Plan studiów IO semestry'!J49+'Plan studiów IO semestry'!J166</f>
        <v>0</v>
      </c>
      <c r="K105" s="29">
        <f>'Plan studiów IO semestry'!K49+'Plan studiów IO semestry'!K166</f>
        <v>0</v>
      </c>
      <c r="L105" s="19">
        <f>SUMIF($E99:$E103,"&gt;0",L99:L103)</f>
        <v>0</v>
      </c>
      <c r="M105" s="19">
        <f>SUMIF($E99:$E103,"&gt;0",M99:M103)</f>
        <v>0</v>
      </c>
    </row>
    <row r="106" spans="1:13" x14ac:dyDescent="0.3">
      <c r="A106" s="96" t="s">
        <v>39</v>
      </c>
      <c r="B106" s="97"/>
      <c r="C106" s="98"/>
      <c r="D106" s="19">
        <f>SUMIF(G99:G103,"f",D99:D103)</f>
        <v>0</v>
      </c>
      <c r="E106" s="19">
        <f>SUMIF(G99:G103,"f",E99:E103)</f>
        <v>0</v>
      </c>
      <c r="F106" s="19" t="s">
        <v>37</v>
      </c>
      <c r="G106" s="19" t="s">
        <v>37</v>
      </c>
      <c r="H106" s="19">
        <f t="shared" ref="H106" si="22">SUM(I106:J106)</f>
        <v>0</v>
      </c>
      <c r="I106" s="19">
        <f t="shared" ref="I106:J106" si="23">SUMIF($G99:$G103,"f",I99:I103)</f>
        <v>0</v>
      </c>
      <c r="J106" s="19">
        <f t="shared" si="23"/>
        <v>0</v>
      </c>
      <c r="K106" s="19">
        <f>SUMIF($G99:$G103,"f",K99:K103)</f>
        <v>0</v>
      </c>
      <c r="L106" s="19">
        <f>SUMIF($G99:$G103,"f",L99:L103)</f>
        <v>0</v>
      </c>
      <c r="M106" s="19">
        <f>SUMIF($G99:$G103,"f",M99:M103)</f>
        <v>0</v>
      </c>
    </row>
    <row r="107" spans="1:13" x14ac:dyDescent="0.3">
      <c r="A107" s="34"/>
      <c r="B107" s="34"/>
      <c r="C107" s="34"/>
    </row>
  </sheetData>
  <mergeCells count="40">
    <mergeCell ref="H17:K17"/>
    <mergeCell ref="L17:L18"/>
    <mergeCell ref="M17:M18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A37:C37"/>
    <mergeCell ref="A19:M19"/>
    <mergeCell ref="A20:M20"/>
    <mergeCell ref="F17:F18"/>
    <mergeCell ref="G17:G18"/>
    <mergeCell ref="A29:C29"/>
    <mergeCell ref="A30:C30"/>
    <mergeCell ref="A31:C31"/>
    <mergeCell ref="A32:M32"/>
    <mergeCell ref="A36:C36"/>
    <mergeCell ref="A96:C96"/>
    <mergeCell ref="A38:C38"/>
    <mergeCell ref="A39:M39"/>
    <mergeCell ref="A56:C56"/>
    <mergeCell ref="A57:C57"/>
    <mergeCell ref="A58:C58"/>
    <mergeCell ref="A59:M59"/>
    <mergeCell ref="A90:C90"/>
    <mergeCell ref="A91:C91"/>
    <mergeCell ref="A92:C92"/>
    <mergeCell ref="A93:M93"/>
    <mergeCell ref="A95:C95"/>
    <mergeCell ref="A97:C97"/>
    <mergeCell ref="A98:M98"/>
    <mergeCell ref="A104:C104"/>
    <mergeCell ref="A105:C105"/>
    <mergeCell ref="A106:C106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E4D1-11F8-4D28-9119-1FB584F41C33}">
  <dimension ref="A1:J54"/>
  <sheetViews>
    <sheetView zoomScaleNormal="100" workbookViewId="0">
      <selection activeCell="K31" sqref="K31"/>
    </sheetView>
  </sheetViews>
  <sheetFormatPr defaultRowHeight="14.4" x14ac:dyDescent="0.3"/>
  <cols>
    <col min="1" max="1" width="5.77734375" style="2" customWidth="1"/>
    <col min="2" max="2" width="55.77734375" style="2" customWidth="1"/>
    <col min="3" max="10" width="8.77734375" style="2" customWidth="1"/>
    <col min="11" max="16384" width="8.88671875" style="2"/>
  </cols>
  <sheetData>
    <row r="1" spans="1:10" x14ac:dyDescent="0.3">
      <c r="A1" s="64"/>
      <c r="B1" s="64"/>
      <c r="C1" s="64"/>
      <c r="D1" s="64"/>
      <c r="E1" s="64"/>
      <c r="F1" s="64"/>
      <c r="G1" s="64"/>
      <c r="H1" s="64"/>
      <c r="I1" s="64"/>
    </row>
    <row r="3" spans="1:10" x14ac:dyDescent="0.3">
      <c r="A3" s="54" t="s">
        <v>45</v>
      </c>
      <c r="C3" s="55"/>
      <c r="D3" s="55"/>
      <c r="E3" s="55"/>
    </row>
    <row r="4" spans="1:10" ht="72" customHeight="1" x14ac:dyDescent="0.3">
      <c r="A4" s="112" t="s">
        <v>24</v>
      </c>
      <c r="B4" s="112" t="s">
        <v>25</v>
      </c>
      <c r="C4" s="114" t="s">
        <v>27</v>
      </c>
      <c r="D4" s="114" t="s">
        <v>28</v>
      </c>
      <c r="E4" s="116" t="s">
        <v>31</v>
      </c>
      <c r="F4" s="117"/>
      <c r="G4" s="117"/>
      <c r="H4" s="118"/>
      <c r="I4" s="86" t="s">
        <v>91</v>
      </c>
      <c r="J4" s="86" t="s">
        <v>134</v>
      </c>
    </row>
    <row r="5" spans="1:10" ht="72" customHeight="1" x14ac:dyDescent="0.3">
      <c r="A5" s="113"/>
      <c r="B5" s="113"/>
      <c r="C5" s="115"/>
      <c r="D5" s="115"/>
      <c r="E5" s="4" t="s">
        <v>2</v>
      </c>
      <c r="F5" s="5" t="s">
        <v>3</v>
      </c>
      <c r="G5" s="5" t="s">
        <v>4</v>
      </c>
      <c r="H5" s="5" t="s">
        <v>66</v>
      </c>
      <c r="I5" s="87"/>
      <c r="J5" s="87"/>
    </row>
    <row r="6" spans="1:10" s="54" customFormat="1" x14ac:dyDescent="0.3">
      <c r="A6" s="105" t="s">
        <v>46</v>
      </c>
      <c r="B6" s="111"/>
      <c r="C6" s="3">
        <f>C9+C13+C17+C21+C25+C29</f>
        <v>210</v>
      </c>
      <c r="D6" s="3">
        <f>D10+D14+D18+D22+D26+D30</f>
        <v>104.25</v>
      </c>
      <c r="E6" s="3">
        <f>E9+E13+E17+E21+E25+E29</f>
        <v>2461</v>
      </c>
      <c r="F6" s="3">
        <f t="shared" ref="F6:J6" si="0">F9+F13+F17+F21+F25+F29</f>
        <v>1036</v>
      </c>
      <c r="G6" s="3">
        <f t="shared" si="0"/>
        <v>1425</v>
      </c>
      <c r="H6" s="3">
        <f t="shared" si="0"/>
        <v>132</v>
      </c>
      <c r="I6" s="3">
        <f t="shared" si="0"/>
        <v>160</v>
      </c>
      <c r="J6" s="3">
        <f t="shared" si="0"/>
        <v>150</v>
      </c>
    </row>
    <row r="7" spans="1:10" x14ac:dyDescent="0.3">
      <c r="A7" s="103" t="s">
        <v>32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0" x14ac:dyDescent="0.3">
      <c r="A8" s="105" t="s">
        <v>33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0" s="54" customFormat="1" x14ac:dyDescent="0.3">
      <c r="A9" s="109" t="s">
        <v>36</v>
      </c>
      <c r="B9" s="110"/>
      <c r="C9" s="3">
        <f>'Plan studiów IO'!D29</f>
        <v>12</v>
      </c>
      <c r="D9" s="3">
        <f>'Plan studiów IO'!E29</f>
        <v>0</v>
      </c>
      <c r="E9" s="3">
        <f>'Plan studiów IO'!H29</f>
        <v>240</v>
      </c>
      <c r="F9" s="3">
        <f>'Plan studiów IO'!I29</f>
        <v>60</v>
      </c>
      <c r="G9" s="3">
        <f>'Plan studiów IO'!J29</f>
        <v>180</v>
      </c>
      <c r="H9" s="3">
        <f>'Plan studiów IO'!K29</f>
        <v>6</v>
      </c>
      <c r="I9" s="3">
        <f>'Plan studiów IO'!L29</f>
        <v>0</v>
      </c>
      <c r="J9" s="3">
        <f>'Plan studiów IO'!M29</f>
        <v>0</v>
      </c>
    </row>
    <row r="10" spans="1:10" x14ac:dyDescent="0.3">
      <c r="A10" s="107" t="s">
        <v>38</v>
      </c>
      <c r="B10" s="108"/>
      <c r="C10" s="1" t="str">
        <f>'Plan studiów IO'!D30</f>
        <v>x</v>
      </c>
      <c r="D10" s="1">
        <f>'Plan studiów IO'!E30</f>
        <v>0</v>
      </c>
      <c r="E10" s="1">
        <f>'Plan studiów IO'!H30</f>
        <v>0</v>
      </c>
      <c r="F10" s="1">
        <f>'Plan studiów IO'!I30</f>
        <v>0</v>
      </c>
      <c r="G10" s="1">
        <f>'Plan studiów IO'!J30</f>
        <v>0</v>
      </c>
      <c r="H10" s="1">
        <f>'Plan studiów IO'!K30</f>
        <v>0</v>
      </c>
      <c r="I10" s="1">
        <f>'Plan studiów IO'!L30</f>
        <v>0</v>
      </c>
      <c r="J10" s="1">
        <f>'Plan studiów IO'!M30</f>
        <v>0</v>
      </c>
    </row>
    <row r="11" spans="1:10" x14ac:dyDescent="0.3">
      <c r="A11" s="107" t="s">
        <v>39</v>
      </c>
      <c r="B11" s="108"/>
      <c r="C11" s="1">
        <f>'Plan studiów IO'!D31</f>
        <v>12</v>
      </c>
      <c r="D11" s="1">
        <f>'Plan studiów IO'!E31</f>
        <v>0</v>
      </c>
      <c r="E11" s="1">
        <f>'Plan studiów IO'!H31</f>
        <v>180</v>
      </c>
      <c r="F11" s="1">
        <f>'Plan studiów IO'!I31</f>
        <v>60</v>
      </c>
      <c r="G11" s="1">
        <f>'Plan studiów IO'!J31</f>
        <v>120</v>
      </c>
      <c r="H11" s="1">
        <f>'Plan studiów IO'!K31</f>
        <v>6</v>
      </c>
      <c r="I11" s="1">
        <f>'Plan studiów IO'!L31</f>
        <v>0</v>
      </c>
      <c r="J11" s="1">
        <f>'Plan studiów IO'!M31</f>
        <v>0</v>
      </c>
    </row>
    <row r="12" spans="1:10" x14ac:dyDescent="0.3">
      <c r="A12" s="105" t="s">
        <v>40</v>
      </c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0" s="54" customFormat="1" x14ac:dyDescent="0.3">
      <c r="A13" s="109" t="s">
        <v>36</v>
      </c>
      <c r="B13" s="110"/>
      <c r="C13" s="3">
        <f>'Plan studiów IO'!D36</f>
        <v>10</v>
      </c>
      <c r="D13" s="3">
        <f>'Plan studiów IO'!E36</f>
        <v>4.58</v>
      </c>
      <c r="E13" s="3">
        <f>'Plan studiów IO'!H36</f>
        <v>135</v>
      </c>
      <c r="F13" s="3">
        <f>'Plan studiów IO'!I36</f>
        <v>45</v>
      </c>
      <c r="G13" s="3">
        <f>'Plan studiów IO'!J36</f>
        <v>90</v>
      </c>
      <c r="H13" s="3">
        <f>'Plan studiów IO'!K36</f>
        <v>6</v>
      </c>
      <c r="I13" s="3">
        <f>'Plan studiów IO'!L36</f>
        <v>0</v>
      </c>
      <c r="J13" s="3">
        <f>'Plan studiów IO'!M36</f>
        <v>0</v>
      </c>
    </row>
    <row r="14" spans="1:10" x14ac:dyDescent="0.3">
      <c r="A14" s="107" t="s">
        <v>38</v>
      </c>
      <c r="B14" s="108"/>
      <c r="C14" s="1" t="str">
        <f>'Plan studiów IO'!D37</f>
        <v>x</v>
      </c>
      <c r="D14" s="1">
        <f>'Plan studiów IO'!E37</f>
        <v>4.58</v>
      </c>
      <c r="E14" s="56">
        <f>'Plan studiów IO'!H37</f>
        <v>60</v>
      </c>
      <c r="F14" s="56">
        <f>'Plan studiów IO'!I37</f>
        <v>0</v>
      </c>
      <c r="G14" s="56">
        <f>'Plan studiów IO'!J37</f>
        <v>60</v>
      </c>
      <c r="H14" s="56">
        <f>'Plan studiów IO'!K37</f>
        <v>2</v>
      </c>
      <c r="I14" s="1">
        <f>'Plan studiów IO'!L37</f>
        <v>0</v>
      </c>
      <c r="J14" s="1">
        <f>'Plan studiów IO'!M37</f>
        <v>0</v>
      </c>
    </row>
    <row r="15" spans="1:10" x14ac:dyDescent="0.3">
      <c r="A15" s="107" t="s">
        <v>39</v>
      </c>
      <c r="B15" s="108"/>
      <c r="C15" s="1">
        <f>'Plan studiów IO'!D38</f>
        <v>0</v>
      </c>
      <c r="D15" s="1">
        <f>'Plan studiów IO'!E38</f>
        <v>0</v>
      </c>
      <c r="E15" s="1">
        <f>'Plan studiów IO'!H38</f>
        <v>0</v>
      </c>
      <c r="F15" s="1">
        <f>'Plan studiów IO'!I38</f>
        <v>0</v>
      </c>
      <c r="G15" s="1">
        <f>'Plan studiów IO'!J38</f>
        <v>0</v>
      </c>
      <c r="H15" s="1">
        <f>'Plan studiów IO'!K38</f>
        <v>0</v>
      </c>
      <c r="I15" s="1">
        <f>'Plan studiów IO'!L38</f>
        <v>0</v>
      </c>
      <c r="J15" s="1">
        <f>'Plan studiów IO'!M38</f>
        <v>0</v>
      </c>
    </row>
    <row r="16" spans="1:10" x14ac:dyDescent="0.3">
      <c r="A16" s="105" t="s">
        <v>41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 s="54" customFormat="1" x14ac:dyDescent="0.3">
      <c r="A17" s="109" t="s">
        <v>36</v>
      </c>
      <c r="B17" s="110"/>
      <c r="C17" s="3">
        <f>'Plan studiów IO'!D56</f>
        <v>82.5</v>
      </c>
      <c r="D17" s="3">
        <f>'Plan studiów IO'!E56</f>
        <v>50</v>
      </c>
      <c r="E17" s="3">
        <f>'Plan studiów IO'!H56</f>
        <v>840</v>
      </c>
      <c r="F17" s="3">
        <f>'Plan studiów IO'!I56</f>
        <v>345</v>
      </c>
      <c r="G17" s="3">
        <f>'Plan studiów IO'!J56</f>
        <v>495</v>
      </c>
      <c r="H17" s="3">
        <f>'Plan studiów IO'!K56</f>
        <v>50</v>
      </c>
      <c r="I17" s="3">
        <f>'Plan studiów IO'!L56</f>
        <v>0</v>
      </c>
      <c r="J17" s="3">
        <f>'Plan studiów IO'!M56</f>
        <v>150</v>
      </c>
    </row>
    <row r="18" spans="1:10" x14ac:dyDescent="0.3">
      <c r="A18" s="107" t="s">
        <v>38</v>
      </c>
      <c r="B18" s="108"/>
      <c r="C18" s="1" t="str">
        <f>'Plan studiów IO'!D57</f>
        <v>x</v>
      </c>
      <c r="D18" s="1">
        <f>'Plan studiów IO'!E57</f>
        <v>50</v>
      </c>
      <c r="E18" s="56">
        <f>'Plan studiów IO'!H57</f>
        <v>495</v>
      </c>
      <c r="F18" s="56">
        <f>'Plan studiów IO'!I57</f>
        <v>0</v>
      </c>
      <c r="G18" s="56">
        <f>'Plan studiów IO'!J57</f>
        <v>495</v>
      </c>
      <c r="H18" s="56">
        <f>'Plan studiów IO'!K57</f>
        <v>27</v>
      </c>
      <c r="I18" s="1">
        <f>'Plan studiów IO'!L57</f>
        <v>0</v>
      </c>
      <c r="J18" s="1">
        <f>'Plan studiów IO'!M57</f>
        <v>150</v>
      </c>
    </row>
    <row r="19" spans="1:10" x14ac:dyDescent="0.3">
      <c r="A19" s="107" t="s">
        <v>39</v>
      </c>
      <c r="B19" s="108"/>
      <c r="C19" s="1">
        <f>'Plan studiów IO'!D58</f>
        <v>21</v>
      </c>
      <c r="D19" s="1">
        <f>'Plan studiów IO'!E58</f>
        <v>16</v>
      </c>
      <c r="E19" s="1">
        <f>'Plan studiów IO'!H58</f>
        <v>75</v>
      </c>
      <c r="F19" s="1">
        <f>'Plan studiów IO'!I58</f>
        <v>0</v>
      </c>
      <c r="G19" s="1">
        <f>'Plan studiów IO'!J58</f>
        <v>75</v>
      </c>
      <c r="H19" s="1">
        <f>'Plan studiów IO'!K58</f>
        <v>4</v>
      </c>
      <c r="I19" s="1">
        <f>'Plan studiów IO'!L58</f>
        <v>0</v>
      </c>
      <c r="J19" s="1">
        <f>'Plan studiów IO'!M58</f>
        <v>150</v>
      </c>
    </row>
    <row r="20" spans="1:10" x14ac:dyDescent="0.3">
      <c r="A20" s="105" t="s">
        <v>42</v>
      </c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10" s="54" customFormat="1" x14ac:dyDescent="0.3">
      <c r="A21" s="109" t="s">
        <v>36</v>
      </c>
      <c r="B21" s="110"/>
      <c r="C21" s="3">
        <f>'Plan studiów IO'!D90</f>
        <v>97.5</v>
      </c>
      <c r="D21" s="3">
        <f>'Plan studiów IO'!E90</f>
        <v>43.67</v>
      </c>
      <c r="E21" s="3">
        <f>'Plan studiów IO'!H90</f>
        <v>1230</v>
      </c>
      <c r="F21" s="3">
        <f>'Plan studiów IO'!I90</f>
        <v>570</v>
      </c>
      <c r="G21" s="3">
        <f>'Plan studiów IO'!J90</f>
        <v>660</v>
      </c>
      <c r="H21" s="3">
        <f>'Plan studiów IO'!K90</f>
        <v>70</v>
      </c>
      <c r="I21" s="3">
        <f>'Plan studiów IO'!L90</f>
        <v>0</v>
      </c>
      <c r="J21" s="3">
        <f>'Plan studiów IO'!M90</f>
        <v>0</v>
      </c>
    </row>
    <row r="22" spans="1:10" x14ac:dyDescent="0.3">
      <c r="A22" s="107" t="s">
        <v>38</v>
      </c>
      <c r="B22" s="108"/>
      <c r="C22" s="1" t="str">
        <f>'Plan studiów IO'!D91</f>
        <v>x</v>
      </c>
      <c r="D22" s="1">
        <f>'Plan studiów IO'!E91</f>
        <v>43.67</v>
      </c>
      <c r="E22" s="56">
        <f>'Plan studiów IO'!H91</f>
        <v>555</v>
      </c>
      <c r="F22" s="56">
        <f>'Plan studiów IO'!I91</f>
        <v>0</v>
      </c>
      <c r="G22" s="56">
        <f>'Plan studiów IO'!J91</f>
        <v>555</v>
      </c>
      <c r="H22" s="56">
        <f>'Plan studiów IO'!K91</f>
        <v>31</v>
      </c>
      <c r="I22" s="1">
        <f>'Plan studiów IO'!L91</f>
        <v>0</v>
      </c>
      <c r="J22" s="1">
        <f>'Plan studiów IO'!M91</f>
        <v>0</v>
      </c>
    </row>
    <row r="23" spans="1:10" x14ac:dyDescent="0.3">
      <c r="A23" s="107" t="s">
        <v>39</v>
      </c>
      <c r="B23" s="108"/>
      <c r="C23" s="1">
        <f>'Plan studiów IO'!D92</f>
        <v>97.5</v>
      </c>
      <c r="D23" s="1">
        <f>'Plan studiów IO'!E92</f>
        <v>43.67</v>
      </c>
      <c r="E23" s="1">
        <f>'Plan studiów IO'!H92</f>
        <v>1230</v>
      </c>
      <c r="F23" s="1">
        <f>'Plan studiów IO'!I92</f>
        <v>570</v>
      </c>
      <c r="G23" s="1">
        <f>'Plan studiów IO'!J92</f>
        <v>660</v>
      </c>
      <c r="H23" s="1">
        <f>'Plan studiów IO'!K92</f>
        <v>70</v>
      </c>
      <c r="I23" s="1">
        <f>'Plan studiów IO'!L92</f>
        <v>0</v>
      </c>
      <c r="J23" s="1">
        <f>'Plan studiów IO'!M92</f>
        <v>0</v>
      </c>
    </row>
    <row r="24" spans="1:10" x14ac:dyDescent="0.3">
      <c r="A24" s="105" t="s">
        <v>43</v>
      </c>
      <c r="B24" s="106"/>
      <c r="C24" s="106"/>
      <c r="D24" s="106"/>
      <c r="E24" s="106"/>
      <c r="F24" s="106"/>
      <c r="G24" s="106"/>
      <c r="H24" s="106"/>
      <c r="I24" s="106"/>
      <c r="J24" s="106"/>
    </row>
    <row r="25" spans="1:10" s="54" customFormat="1" x14ac:dyDescent="0.3">
      <c r="A25" s="109" t="s">
        <v>36</v>
      </c>
      <c r="B25" s="110"/>
      <c r="C25" s="3">
        <f>'Plan studiów IO'!D95</f>
        <v>6</v>
      </c>
      <c r="D25" s="3">
        <f>'Plan studiów IO'!E95</f>
        <v>6</v>
      </c>
      <c r="E25" s="3">
        <f>'Plan studiów IO'!H95</f>
        <v>0</v>
      </c>
      <c r="F25" s="3">
        <f>'Plan studiów IO'!I95</f>
        <v>0</v>
      </c>
      <c r="G25" s="3">
        <f>'Plan studiów IO'!J95</f>
        <v>0</v>
      </c>
      <c r="H25" s="3">
        <f>'Plan studiów IO'!K95</f>
        <v>0</v>
      </c>
      <c r="I25" s="3">
        <f>'Plan studiów IO'!L95</f>
        <v>160</v>
      </c>
      <c r="J25" s="3">
        <f>'Plan studiów IO'!M95</f>
        <v>0</v>
      </c>
    </row>
    <row r="26" spans="1:10" x14ac:dyDescent="0.3">
      <c r="A26" s="107" t="s">
        <v>38</v>
      </c>
      <c r="B26" s="108"/>
      <c r="C26" s="1" t="str">
        <f>'Plan studiów IO'!D96</f>
        <v>x</v>
      </c>
      <c r="D26" s="1">
        <f>'Plan studiów IO'!E96</f>
        <v>6</v>
      </c>
      <c r="E26" s="1">
        <f>'Plan studiów IO'!H96</f>
        <v>0</v>
      </c>
      <c r="F26" s="1">
        <f>'Plan studiów IO'!I96</f>
        <v>0</v>
      </c>
      <c r="G26" s="1">
        <f>'Plan studiów IO'!J96</f>
        <v>0</v>
      </c>
      <c r="H26" s="1">
        <f>'Plan studiów IO'!K96</f>
        <v>0</v>
      </c>
      <c r="I26" s="1">
        <f>'Plan studiów IO'!L96</f>
        <v>160</v>
      </c>
      <c r="J26" s="1">
        <f>'Plan studiów IO'!M96</f>
        <v>0</v>
      </c>
    </row>
    <row r="27" spans="1:10" x14ac:dyDescent="0.3">
      <c r="A27" s="107" t="s">
        <v>39</v>
      </c>
      <c r="B27" s="108"/>
      <c r="C27" s="1">
        <f>'Plan studiów IO'!D97</f>
        <v>6</v>
      </c>
      <c r="D27" s="1">
        <f>'Plan studiów IO'!E97</f>
        <v>6</v>
      </c>
      <c r="E27" s="1">
        <f>'Plan studiów IO'!H97</f>
        <v>0</v>
      </c>
      <c r="F27" s="1">
        <f>'Plan studiów IO'!I97</f>
        <v>0</v>
      </c>
      <c r="G27" s="1">
        <f>'Plan studiów IO'!J97</f>
        <v>0</v>
      </c>
      <c r="H27" s="1">
        <f>'Plan studiów IO'!K97</f>
        <v>0</v>
      </c>
      <c r="I27" s="1">
        <f>'Plan studiów IO'!L97</f>
        <v>160</v>
      </c>
      <c r="J27" s="1">
        <f>'Plan studiów IO'!M97</f>
        <v>0</v>
      </c>
    </row>
    <row r="28" spans="1:10" x14ac:dyDescent="0.3">
      <c r="A28" s="105" t="s">
        <v>44</v>
      </c>
      <c r="B28" s="106"/>
      <c r="C28" s="106"/>
      <c r="D28" s="106"/>
      <c r="E28" s="106"/>
      <c r="F28" s="106"/>
      <c r="G28" s="106"/>
      <c r="H28" s="106"/>
      <c r="I28" s="106"/>
      <c r="J28" s="106"/>
    </row>
    <row r="29" spans="1:10" s="54" customFormat="1" x14ac:dyDescent="0.3">
      <c r="A29" s="109" t="s">
        <v>36</v>
      </c>
      <c r="B29" s="110"/>
      <c r="C29" s="3">
        <f>'Plan studiów IO'!D104</f>
        <v>2</v>
      </c>
      <c r="D29" s="3">
        <f>'Plan studiów IO'!E104</f>
        <v>0</v>
      </c>
      <c r="E29" s="3">
        <f>'Plan studiów IO'!H104</f>
        <v>16</v>
      </c>
      <c r="F29" s="3">
        <f>'Plan studiów IO'!I104</f>
        <v>16</v>
      </c>
      <c r="G29" s="3">
        <f>'Plan studiów IO'!J104</f>
        <v>0</v>
      </c>
      <c r="H29" s="3">
        <f>'Plan studiów IO'!K104</f>
        <v>0</v>
      </c>
      <c r="I29" s="3">
        <f>'Plan studiów IO'!L104</f>
        <v>0</v>
      </c>
      <c r="J29" s="3">
        <f>'Plan studiów IO'!M104</f>
        <v>0</v>
      </c>
    </row>
    <row r="30" spans="1:10" x14ac:dyDescent="0.3">
      <c r="A30" s="107" t="s">
        <v>38</v>
      </c>
      <c r="B30" s="108"/>
      <c r="C30" s="1" t="str">
        <f>'Plan studiów IO'!D105</f>
        <v>x</v>
      </c>
      <c r="D30" s="1">
        <f>'Plan studiów IO'!E105</f>
        <v>0</v>
      </c>
      <c r="E30" s="1">
        <f>'Plan studiów IO'!H105</f>
        <v>0</v>
      </c>
      <c r="F30" s="1">
        <f>'Plan studiów IO'!I105</f>
        <v>0</v>
      </c>
      <c r="G30" s="1">
        <f>'Plan studiów IO'!J105</f>
        <v>0</v>
      </c>
      <c r="H30" s="1">
        <f>'Plan studiów IO'!K105</f>
        <v>0</v>
      </c>
      <c r="I30" s="1">
        <f>'Plan studiów IO'!L105</f>
        <v>0</v>
      </c>
      <c r="J30" s="1">
        <f>'Plan studiów IO'!M105</f>
        <v>0</v>
      </c>
    </row>
    <row r="31" spans="1:10" x14ac:dyDescent="0.3">
      <c r="A31" s="107" t="s">
        <v>39</v>
      </c>
      <c r="B31" s="108"/>
      <c r="C31" s="1">
        <f>'Plan studiów IO'!D106</f>
        <v>0</v>
      </c>
      <c r="D31" s="1">
        <f>'Plan studiów IO'!E106</f>
        <v>0</v>
      </c>
      <c r="E31" s="1">
        <f>'Plan studiów IO'!H106</f>
        <v>0</v>
      </c>
      <c r="F31" s="1">
        <f>'Plan studiów IO'!I106</f>
        <v>0</v>
      </c>
      <c r="G31" s="1">
        <f>'Plan studiów IO'!J106</f>
        <v>0</v>
      </c>
      <c r="H31" s="1">
        <f>'Plan studiów IO'!K106</f>
        <v>0</v>
      </c>
      <c r="I31" s="1">
        <f>'Plan studiów IO'!L106</f>
        <v>0</v>
      </c>
      <c r="J31" s="1">
        <f>'Plan studiów IO'!M106</f>
        <v>0</v>
      </c>
    </row>
    <row r="32" spans="1:10" x14ac:dyDescent="0.3">
      <c r="J32" s="123"/>
    </row>
    <row r="35" spans="1:4" x14ac:dyDescent="0.3">
      <c r="A35" s="120" t="s">
        <v>24</v>
      </c>
      <c r="B35" s="121" t="s">
        <v>47</v>
      </c>
      <c r="C35" s="120" t="s">
        <v>48</v>
      </c>
      <c r="D35" s="120"/>
    </row>
    <row r="36" spans="1:4" x14ac:dyDescent="0.3">
      <c r="A36" s="120"/>
      <c r="B36" s="121"/>
      <c r="C36" s="3" t="s">
        <v>49</v>
      </c>
      <c r="D36" s="3" t="s">
        <v>50</v>
      </c>
    </row>
    <row r="37" spans="1:4" x14ac:dyDescent="0.3">
      <c r="A37" s="119" t="s">
        <v>51</v>
      </c>
      <c r="B37" s="119"/>
      <c r="C37" s="3">
        <v>210</v>
      </c>
      <c r="D37" s="3">
        <v>100</v>
      </c>
    </row>
    <row r="38" spans="1:4" ht="28.8" x14ac:dyDescent="0.3">
      <c r="A38" s="1">
        <v>1</v>
      </c>
      <c r="B38" s="36" t="s">
        <v>52</v>
      </c>
      <c r="C38" s="6">
        <v>106.82</v>
      </c>
      <c r="D38" s="6">
        <f>C38/C$37*100</f>
        <v>50.86666666666666</v>
      </c>
    </row>
    <row r="39" spans="1:4" x14ac:dyDescent="0.3">
      <c r="A39" s="1">
        <v>2</v>
      </c>
      <c r="B39" s="57" t="s">
        <v>53</v>
      </c>
      <c r="C39" s="6">
        <f>C13</f>
        <v>10</v>
      </c>
      <c r="D39" s="6">
        <f t="shared" ref="D39:D46" si="1">C39/C$37*100</f>
        <v>4.7619047619047619</v>
      </c>
    </row>
    <row r="40" spans="1:4" ht="28.8" x14ac:dyDescent="0.3">
      <c r="A40" s="1">
        <v>3</v>
      </c>
      <c r="B40" s="36" t="s">
        <v>54</v>
      </c>
      <c r="C40" s="6">
        <f>D6</f>
        <v>104.25</v>
      </c>
      <c r="D40" s="6">
        <f t="shared" si="1"/>
        <v>49.642857142857146</v>
      </c>
    </row>
    <row r="41" spans="1:4" x14ac:dyDescent="0.3">
      <c r="A41" s="1">
        <v>4</v>
      </c>
      <c r="B41" s="57" t="s">
        <v>55</v>
      </c>
      <c r="C41" s="6">
        <f>'Plan studiów IO'!D29+'Plan studiów IO'!D104</f>
        <v>14</v>
      </c>
      <c r="D41" s="6">
        <f t="shared" si="1"/>
        <v>6.666666666666667</v>
      </c>
    </row>
    <row r="42" spans="1:4" x14ac:dyDescent="0.3">
      <c r="A42" s="1">
        <v>5</v>
      </c>
      <c r="B42" s="57" t="s">
        <v>56</v>
      </c>
      <c r="C42" s="6">
        <f>C11+C15+C19+C23+C27+C31</f>
        <v>136.5</v>
      </c>
      <c r="D42" s="6">
        <f t="shared" si="1"/>
        <v>65</v>
      </c>
    </row>
    <row r="43" spans="1:4" x14ac:dyDescent="0.3">
      <c r="A43" s="1">
        <v>6</v>
      </c>
      <c r="B43" s="57" t="s">
        <v>57</v>
      </c>
      <c r="C43" s="6">
        <f>C25</f>
        <v>6</v>
      </c>
      <c r="D43" s="6">
        <f t="shared" si="1"/>
        <v>2.8571428571428572</v>
      </c>
    </row>
    <row r="44" spans="1:4" x14ac:dyDescent="0.3">
      <c r="A44" s="1">
        <v>7</v>
      </c>
      <c r="B44" s="57" t="s">
        <v>58</v>
      </c>
      <c r="C44" s="7" t="s">
        <v>62</v>
      </c>
      <c r="D44" s="7" t="s">
        <v>62</v>
      </c>
    </row>
    <row r="45" spans="1:4" x14ac:dyDescent="0.3">
      <c r="A45" s="1">
        <v>8</v>
      </c>
      <c r="B45" s="57" t="s">
        <v>59</v>
      </c>
      <c r="C45" s="6">
        <f>'Plan studiów IO'!D22+'Plan studiów IO'!D24+'Plan studiów IO'!D26+'Plan studiów IO'!D28</f>
        <v>8</v>
      </c>
      <c r="D45" s="6">
        <f t="shared" si="1"/>
        <v>3.8095238095238098</v>
      </c>
    </row>
    <row r="46" spans="1:4" ht="28.8" x14ac:dyDescent="0.3">
      <c r="A46" s="1">
        <v>9</v>
      </c>
      <c r="B46" s="36" t="s">
        <v>60</v>
      </c>
      <c r="C46" s="6">
        <f>'Plan studiów IO'!D21+'Plan studiów IO'!D23+'Plan studiów IO'!D51</f>
        <v>5</v>
      </c>
      <c r="D46" s="6">
        <f t="shared" si="1"/>
        <v>2.3809523809523809</v>
      </c>
    </row>
    <row r="47" spans="1:4" ht="28.8" x14ac:dyDescent="0.3">
      <c r="A47" s="1">
        <v>10</v>
      </c>
      <c r="B47" s="36" t="s">
        <v>61</v>
      </c>
      <c r="C47" s="7" t="s">
        <v>62</v>
      </c>
      <c r="D47" s="7" t="s">
        <v>62</v>
      </c>
    </row>
    <row r="48" spans="1:4" ht="43.2" x14ac:dyDescent="0.3">
      <c r="A48" s="1">
        <v>11</v>
      </c>
      <c r="B48" s="36" t="s">
        <v>63</v>
      </c>
      <c r="C48" s="6">
        <v>168.5</v>
      </c>
      <c r="D48" s="6">
        <f t="shared" ref="D48:D49" si="2">C48/C$37*100</f>
        <v>80.238095238095241</v>
      </c>
    </row>
    <row r="49" spans="1:4" x14ac:dyDescent="0.3">
      <c r="A49" s="1">
        <v>12</v>
      </c>
      <c r="B49" s="36" t="s">
        <v>146</v>
      </c>
      <c r="C49" s="6">
        <f>'Plan studiów IO'!D49+'Plan studiów IO'!D84</f>
        <v>8.5</v>
      </c>
      <c r="D49" s="6">
        <f t="shared" si="2"/>
        <v>4.0476190476190474</v>
      </c>
    </row>
    <row r="51" spans="1:4" ht="28.8" x14ac:dyDescent="0.3">
      <c r="A51" s="3" t="s">
        <v>24</v>
      </c>
      <c r="B51" s="8" t="s">
        <v>64</v>
      </c>
      <c r="C51" s="3" t="s">
        <v>50</v>
      </c>
    </row>
    <row r="52" spans="1:4" x14ac:dyDescent="0.3">
      <c r="A52" s="1">
        <v>1</v>
      </c>
      <c r="B52" s="36" t="s">
        <v>147</v>
      </c>
      <c r="C52" s="1">
        <v>60</v>
      </c>
    </row>
    <row r="53" spans="1:4" x14ac:dyDescent="0.3">
      <c r="A53" s="1">
        <v>2</v>
      </c>
      <c r="B53" s="36" t="s">
        <v>218</v>
      </c>
      <c r="C53" s="1">
        <v>40</v>
      </c>
    </row>
    <row r="54" spans="1:4" x14ac:dyDescent="0.3">
      <c r="A54" s="105" t="s">
        <v>65</v>
      </c>
      <c r="B54" s="111"/>
      <c r="C54" s="3">
        <f>C52+C53</f>
        <v>100</v>
      </c>
    </row>
  </sheetData>
  <mergeCells count="39">
    <mergeCell ref="A10:B10"/>
    <mergeCell ref="A1:I1"/>
    <mergeCell ref="A4:A5"/>
    <mergeCell ref="B4:B5"/>
    <mergeCell ref="C4:C5"/>
    <mergeCell ref="D4:D5"/>
    <mergeCell ref="E4:H4"/>
    <mergeCell ref="I4:I5"/>
    <mergeCell ref="J4:J5"/>
    <mergeCell ref="A6:B6"/>
    <mergeCell ref="A7:J7"/>
    <mergeCell ref="A8:J8"/>
    <mergeCell ref="A9:B9"/>
    <mergeCell ref="A22:B22"/>
    <mergeCell ref="A11:B11"/>
    <mergeCell ref="A12:J12"/>
    <mergeCell ref="A13:B13"/>
    <mergeCell ref="A14:B14"/>
    <mergeCell ref="A15:B15"/>
    <mergeCell ref="A16:J16"/>
    <mergeCell ref="A17:B17"/>
    <mergeCell ref="A18:B18"/>
    <mergeCell ref="A19:B19"/>
    <mergeCell ref="A20:J20"/>
    <mergeCell ref="A21:B21"/>
    <mergeCell ref="C35:D35"/>
    <mergeCell ref="A23:B23"/>
    <mergeCell ref="A24:J24"/>
    <mergeCell ref="A25:B25"/>
    <mergeCell ref="A26:B26"/>
    <mergeCell ref="A27:B27"/>
    <mergeCell ref="A28:J28"/>
    <mergeCell ref="A37:B37"/>
    <mergeCell ref="A54:B54"/>
    <mergeCell ref="A29:B29"/>
    <mergeCell ref="A30:B30"/>
    <mergeCell ref="A31:B31"/>
    <mergeCell ref="A35:A36"/>
    <mergeCell ref="B35:B36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66E0-64F8-4C35-8DC3-F127FD226C29}">
  <dimension ref="A1:N244"/>
  <sheetViews>
    <sheetView zoomScaleNormal="100" workbookViewId="0">
      <selection activeCell="O13" sqref="O13"/>
    </sheetView>
  </sheetViews>
  <sheetFormatPr defaultRowHeight="14.4" x14ac:dyDescent="0.3"/>
  <cols>
    <col min="1" max="1" width="5.77734375" style="22" customWidth="1"/>
    <col min="2" max="2" width="40.77734375" style="22" customWidth="1"/>
    <col min="3" max="13" width="7.77734375" style="22" customWidth="1"/>
    <col min="14" max="16384" width="8.88671875" style="22"/>
  </cols>
  <sheetData>
    <row r="1" spans="1:13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21"/>
    </row>
    <row r="2" spans="1:13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21"/>
    </row>
    <row r="3" spans="1:13" x14ac:dyDescent="0.3">
      <c r="E3" s="23"/>
      <c r="J3" s="23"/>
      <c r="K3" s="23"/>
    </row>
    <row r="4" spans="1:13" x14ac:dyDescent="0.3">
      <c r="E4" s="23"/>
      <c r="J4" s="23"/>
      <c r="K4" s="23"/>
    </row>
    <row r="5" spans="1:13" x14ac:dyDescent="0.3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24"/>
    </row>
    <row r="6" spans="1:13" x14ac:dyDescent="0.3">
      <c r="A6" s="65" t="s">
        <v>189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24"/>
    </row>
    <row r="7" spans="1:13" x14ac:dyDescent="0.3">
      <c r="A7" s="65" t="s">
        <v>191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24"/>
    </row>
    <row r="8" spans="1:13" x14ac:dyDescent="0.3">
      <c r="E8" s="23"/>
      <c r="J8" s="23"/>
      <c r="K8" s="23"/>
    </row>
    <row r="9" spans="1:13" x14ac:dyDescent="0.3">
      <c r="A9" s="26" t="s">
        <v>183</v>
      </c>
      <c r="E9" s="23"/>
      <c r="J9" s="23"/>
      <c r="K9" s="23"/>
    </row>
    <row r="10" spans="1:13" x14ac:dyDescent="0.3">
      <c r="A10" s="26" t="s">
        <v>184</v>
      </c>
      <c r="E10" s="23"/>
      <c r="J10" s="23"/>
      <c r="K10" s="23"/>
    </row>
    <row r="11" spans="1:13" x14ac:dyDescent="0.3">
      <c r="A11" s="26" t="s">
        <v>185</v>
      </c>
      <c r="E11" s="23"/>
      <c r="J11" s="23"/>
      <c r="K11" s="23"/>
    </row>
    <row r="12" spans="1:13" x14ac:dyDescent="0.3">
      <c r="A12" s="26" t="s">
        <v>186</v>
      </c>
      <c r="E12" s="23"/>
      <c r="J12" s="23"/>
      <c r="K12" s="23"/>
    </row>
    <row r="13" spans="1:13" x14ac:dyDescent="0.3">
      <c r="A13" s="26" t="s">
        <v>187</v>
      </c>
      <c r="E13" s="23"/>
      <c r="J13" s="23"/>
      <c r="K13" s="23"/>
    </row>
    <row r="14" spans="1:13" x14ac:dyDescent="0.3">
      <c r="A14" s="26" t="s">
        <v>188</v>
      </c>
      <c r="E14" s="23"/>
      <c r="J14" s="23"/>
      <c r="K14" s="23"/>
    </row>
    <row r="15" spans="1:13" x14ac:dyDescent="0.3">
      <c r="C15" s="22" t="s">
        <v>182</v>
      </c>
    </row>
    <row r="16" spans="1:13" x14ac:dyDescent="0.3">
      <c r="A16" s="26" t="s">
        <v>1</v>
      </c>
    </row>
    <row r="17" spans="1:13" ht="72" customHeight="1" x14ac:dyDescent="0.3">
      <c r="A17" s="91" t="s">
        <v>24</v>
      </c>
      <c r="B17" s="91" t="s">
        <v>25</v>
      </c>
      <c r="C17" s="86" t="s">
        <v>26</v>
      </c>
      <c r="D17" s="86" t="s">
        <v>27</v>
      </c>
      <c r="E17" s="84" t="s">
        <v>28</v>
      </c>
      <c r="F17" s="86" t="s">
        <v>29</v>
      </c>
      <c r="G17" s="84" t="s">
        <v>30</v>
      </c>
      <c r="H17" s="88" t="s">
        <v>31</v>
      </c>
      <c r="I17" s="89"/>
      <c r="J17" s="89"/>
      <c r="K17" s="90"/>
      <c r="L17" s="86" t="s">
        <v>91</v>
      </c>
      <c r="M17" s="86" t="s">
        <v>134</v>
      </c>
    </row>
    <row r="18" spans="1:13" ht="72" customHeight="1" x14ac:dyDescent="0.3">
      <c r="A18" s="92"/>
      <c r="B18" s="92"/>
      <c r="C18" s="87"/>
      <c r="D18" s="87"/>
      <c r="E18" s="85"/>
      <c r="F18" s="87"/>
      <c r="G18" s="85"/>
      <c r="H18" s="52" t="s">
        <v>2</v>
      </c>
      <c r="I18" s="27" t="s">
        <v>3</v>
      </c>
      <c r="J18" s="27" t="s">
        <v>4</v>
      </c>
      <c r="K18" s="27" t="s">
        <v>66</v>
      </c>
      <c r="L18" s="87"/>
      <c r="M18" s="87"/>
    </row>
    <row r="19" spans="1:13" x14ac:dyDescent="0.3">
      <c r="A19" s="76" t="s">
        <v>32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3">
      <c r="A20" s="76" t="s">
        <v>33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3" ht="28.8" x14ac:dyDescent="0.3">
      <c r="A21" s="19">
        <v>1</v>
      </c>
      <c r="B21" s="37" t="s">
        <v>67</v>
      </c>
      <c r="C21" s="11">
        <v>1</v>
      </c>
      <c r="D21" s="11">
        <v>2</v>
      </c>
      <c r="E21" s="19">
        <v>0</v>
      </c>
      <c r="F21" s="11" t="s">
        <v>69</v>
      </c>
      <c r="G21" s="19" t="s">
        <v>34</v>
      </c>
      <c r="H21" s="19">
        <f t="shared" ref="H21" si="0">I21+J21</f>
        <v>30</v>
      </c>
      <c r="I21" s="11">
        <v>30</v>
      </c>
      <c r="J21" s="11">
        <v>0</v>
      </c>
      <c r="K21" s="11">
        <v>1</v>
      </c>
      <c r="L21" s="19">
        <v>0</v>
      </c>
      <c r="M21" s="19">
        <v>0</v>
      </c>
    </row>
    <row r="22" spans="1:13" x14ac:dyDescent="0.3">
      <c r="A22" s="58" t="s">
        <v>36</v>
      </c>
      <c r="B22" s="58"/>
      <c r="C22" s="58"/>
      <c r="D22" s="28">
        <f>SUM(D21:D21)</f>
        <v>2</v>
      </c>
      <c r="E22" s="28">
        <f>SUM(E21:E21)</f>
        <v>0</v>
      </c>
      <c r="F22" s="28" t="s">
        <v>37</v>
      </c>
      <c r="G22" s="28" t="s">
        <v>37</v>
      </c>
      <c r="H22" s="28">
        <f>SUM(I22:J22)</f>
        <v>30</v>
      </c>
      <c r="I22" s="28">
        <f>SUM(I21:I21)</f>
        <v>30</v>
      </c>
      <c r="J22" s="28">
        <f>SUM(J21:J21)</f>
        <v>0</v>
      </c>
      <c r="K22" s="28">
        <f>SUM(K21:K21)</f>
        <v>1</v>
      </c>
      <c r="L22" s="28">
        <f>SUM(L21:L21)</f>
        <v>0</v>
      </c>
      <c r="M22" s="28">
        <f>SUM(M21:M21)</f>
        <v>0</v>
      </c>
    </row>
    <row r="23" spans="1:13" x14ac:dyDescent="0.3">
      <c r="A23" s="59" t="s">
        <v>38</v>
      </c>
      <c r="B23" s="59"/>
      <c r="C23" s="59"/>
      <c r="D23" s="19" t="s">
        <v>37</v>
      </c>
      <c r="E23" s="19">
        <f>E22</f>
        <v>0</v>
      </c>
      <c r="F23" s="19" t="s">
        <v>37</v>
      </c>
      <c r="G23" s="19" t="s">
        <v>37</v>
      </c>
      <c r="H23" s="29">
        <f t="shared" ref="H23:H24" si="1">SUM(I23:J23)</f>
        <v>0</v>
      </c>
      <c r="I23" s="19">
        <v>0</v>
      </c>
      <c r="J23" s="29">
        <f>SUMPRODUCT(ROUND(IF(IF(J21&gt;0,E21/(J21/H21*D21),0)*J21&gt;J21,J21,IF(J21&gt;0,E21/(J21/H21*D21),0)*J21),0))</f>
        <v>0</v>
      </c>
      <c r="K23" s="29">
        <f>SUMPRODUCT(ROUND(IF(K21&gt;0,E21/D21,0)*K21,0))</f>
        <v>0</v>
      </c>
      <c r="L23" s="19">
        <f>SUMIF($E21:$E21,"&gt;0",L21:L21)</f>
        <v>0</v>
      </c>
      <c r="M23" s="19">
        <f>SUMIF($E21:$E21,"&gt;0",M21:M21)</f>
        <v>0</v>
      </c>
    </row>
    <row r="24" spans="1:13" x14ac:dyDescent="0.3">
      <c r="A24" s="59" t="s">
        <v>39</v>
      </c>
      <c r="B24" s="59"/>
      <c r="C24" s="59"/>
      <c r="D24" s="19">
        <f>SUMIF(G21:G21,"f",D21:D21)</f>
        <v>2</v>
      </c>
      <c r="E24" s="19">
        <f>SUMIF(G21:G21,"f",E21:E21)</f>
        <v>0</v>
      </c>
      <c r="F24" s="19" t="s">
        <v>37</v>
      </c>
      <c r="G24" s="19" t="s">
        <v>37</v>
      </c>
      <c r="H24" s="19">
        <f t="shared" si="1"/>
        <v>30</v>
      </c>
      <c r="I24" s="19">
        <f>SUMIF($G21:$G21,"f",I21:I21)</f>
        <v>30</v>
      </c>
      <c r="J24" s="19">
        <f>SUMIF($G21:$G21,"f",J21:J21)</f>
        <v>0</v>
      </c>
      <c r="K24" s="19">
        <f>SUMIF($G21:$G21,"f",K21:K21)</f>
        <v>1</v>
      </c>
      <c r="L24" s="19">
        <f>SUMIF($G21:$G21,"f",L21:L21)</f>
        <v>0</v>
      </c>
      <c r="M24" s="19">
        <f>SUMIF($G21:$G21,"f",M21:M21)</f>
        <v>0</v>
      </c>
    </row>
    <row r="25" spans="1:13" x14ac:dyDescent="0.3">
      <c r="A25" s="70" t="s">
        <v>40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26"/>
    </row>
    <row r="26" spans="1:13" x14ac:dyDescent="0.3">
      <c r="A26" s="19">
        <v>1</v>
      </c>
      <c r="B26" s="37" t="s">
        <v>92</v>
      </c>
      <c r="C26" s="19">
        <v>1</v>
      </c>
      <c r="D26" s="19">
        <v>2</v>
      </c>
      <c r="E26" s="19">
        <v>0</v>
      </c>
      <c r="F26" s="11" t="s">
        <v>69</v>
      </c>
      <c r="G26" s="19" t="s">
        <v>35</v>
      </c>
      <c r="H26" s="19">
        <f>I26+J26</f>
        <v>30</v>
      </c>
      <c r="I26" s="19">
        <v>0</v>
      </c>
      <c r="J26" s="19">
        <v>30</v>
      </c>
      <c r="K26" s="19">
        <v>2</v>
      </c>
      <c r="L26" s="19">
        <v>0</v>
      </c>
      <c r="M26" s="19">
        <v>0</v>
      </c>
    </row>
    <row r="27" spans="1:13" x14ac:dyDescent="0.3">
      <c r="A27" s="58" t="s">
        <v>36</v>
      </c>
      <c r="B27" s="58"/>
      <c r="C27" s="58"/>
      <c r="D27" s="28">
        <f>SUM(D26:D26)</f>
        <v>2</v>
      </c>
      <c r="E27" s="28">
        <f>SUM(E26:E26)</f>
        <v>0</v>
      </c>
      <c r="F27" s="28" t="s">
        <v>37</v>
      </c>
      <c r="G27" s="28" t="s">
        <v>37</v>
      </c>
      <c r="H27" s="28">
        <f>SUM(I27:J27)</f>
        <v>30</v>
      </c>
      <c r="I27" s="28">
        <f>SUM(I26:I26)</f>
        <v>0</v>
      </c>
      <c r="J27" s="28">
        <f>SUM(J26:J26)</f>
        <v>30</v>
      </c>
      <c r="K27" s="28">
        <f>SUM(K26:K26)</f>
        <v>2</v>
      </c>
      <c r="L27" s="28">
        <f>SUM(L26:L26)</f>
        <v>0</v>
      </c>
      <c r="M27" s="28">
        <f>SUM(M26:M26)</f>
        <v>0</v>
      </c>
    </row>
    <row r="28" spans="1:13" x14ac:dyDescent="0.3">
      <c r="A28" s="59" t="s">
        <v>38</v>
      </c>
      <c r="B28" s="59"/>
      <c r="C28" s="59"/>
      <c r="D28" s="19" t="s">
        <v>37</v>
      </c>
      <c r="E28" s="19">
        <f>E27</f>
        <v>0</v>
      </c>
      <c r="F28" s="19" t="s">
        <v>37</v>
      </c>
      <c r="G28" s="19" t="s">
        <v>37</v>
      </c>
      <c r="H28" s="29">
        <f t="shared" ref="H28:H29" si="2">SUM(I28:J28)</f>
        <v>0</v>
      </c>
      <c r="I28" s="19">
        <v>0</v>
      </c>
      <c r="J28" s="29">
        <f>SUMPRODUCT(ROUND(IF(IF(J26&gt;0,E26/(J26/H26*D26),0)*J26&gt;J26,J26,IF(J26&gt;0,E26/(J26/H26*D26),0)*J26),0))</f>
        <v>0</v>
      </c>
      <c r="K28" s="29">
        <f>SUMPRODUCT(ROUND(IF(K26&gt;0,E26/D26,0)*K26,0))</f>
        <v>0</v>
      </c>
      <c r="L28" s="19">
        <f>SUMIF($E26:$E26,"&gt;0",L26:L26)</f>
        <v>0</v>
      </c>
      <c r="M28" s="19">
        <f>SUMIF($E26:$E26,"&gt;0",M26:M26)</f>
        <v>0</v>
      </c>
    </row>
    <row r="29" spans="1:13" x14ac:dyDescent="0.3">
      <c r="A29" s="59" t="s">
        <v>39</v>
      </c>
      <c r="B29" s="59"/>
      <c r="C29" s="59"/>
      <c r="D29" s="19">
        <f>SUMIF(G26:G26,"f",D26:D26)</f>
        <v>0</v>
      </c>
      <c r="E29" s="19">
        <f>SUMIF(G26:G26,"f",E26:E26)</f>
        <v>0</v>
      </c>
      <c r="F29" s="19" t="s">
        <v>37</v>
      </c>
      <c r="G29" s="19" t="s">
        <v>37</v>
      </c>
      <c r="H29" s="19">
        <f t="shared" si="2"/>
        <v>0</v>
      </c>
      <c r="I29" s="19">
        <f>SUMIF($G26:$G26,"f",I26:I26)</f>
        <v>0</v>
      </c>
      <c r="J29" s="19">
        <f>SUMIF($G26:$G26,"f",J26:J26)</f>
        <v>0</v>
      </c>
      <c r="K29" s="19">
        <f>SUMIF($G26:$G26,"f",K26:K26)</f>
        <v>0</v>
      </c>
      <c r="L29" s="19">
        <f>SUMIF($G26:$G26,"f",L26:L26)</f>
        <v>0</v>
      </c>
      <c r="M29" s="19">
        <f>SUMIF($G26:$G26,"f",M26:M26)</f>
        <v>0</v>
      </c>
    </row>
    <row r="30" spans="1:13" x14ac:dyDescent="0.3">
      <c r="A30" s="70" t="s">
        <v>41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26"/>
    </row>
    <row r="31" spans="1:13" x14ac:dyDescent="0.3">
      <c r="A31" s="19">
        <v>1</v>
      </c>
      <c r="B31" s="46" t="s">
        <v>16</v>
      </c>
      <c r="C31" s="19">
        <v>1</v>
      </c>
      <c r="D31" s="19">
        <v>5.5</v>
      </c>
      <c r="E31" s="19">
        <v>3.3</v>
      </c>
      <c r="F31" s="19" t="s">
        <v>70</v>
      </c>
      <c r="G31" s="11" t="s">
        <v>35</v>
      </c>
      <c r="H31" s="11">
        <f>I31+J31</f>
        <v>75</v>
      </c>
      <c r="I31" s="11">
        <v>30</v>
      </c>
      <c r="J31" s="11">
        <v>45</v>
      </c>
      <c r="K31" s="11">
        <v>4</v>
      </c>
      <c r="L31" s="19">
        <v>0</v>
      </c>
      <c r="M31" s="19">
        <v>0</v>
      </c>
    </row>
    <row r="32" spans="1:13" x14ac:dyDescent="0.3">
      <c r="A32" s="19">
        <v>2</v>
      </c>
      <c r="B32" s="46" t="s">
        <v>93</v>
      </c>
      <c r="C32" s="19">
        <v>1</v>
      </c>
      <c r="D32" s="19">
        <v>5</v>
      </c>
      <c r="E32" s="19">
        <v>2.5</v>
      </c>
      <c r="F32" s="19" t="s">
        <v>70</v>
      </c>
      <c r="G32" s="11" t="s">
        <v>35</v>
      </c>
      <c r="H32" s="11">
        <f>I32+J32</f>
        <v>60</v>
      </c>
      <c r="I32" s="11">
        <v>30</v>
      </c>
      <c r="J32" s="11">
        <v>30</v>
      </c>
      <c r="K32" s="11">
        <v>4</v>
      </c>
      <c r="L32" s="19">
        <v>0</v>
      </c>
      <c r="M32" s="19">
        <v>0</v>
      </c>
    </row>
    <row r="33" spans="1:13" x14ac:dyDescent="0.3">
      <c r="A33" s="58" t="s">
        <v>36</v>
      </c>
      <c r="B33" s="58"/>
      <c r="C33" s="58"/>
      <c r="D33" s="28">
        <f>SUM(D31:D32)</f>
        <v>10.5</v>
      </c>
      <c r="E33" s="28">
        <f>SUM(E31:E32)</f>
        <v>5.8</v>
      </c>
      <c r="F33" s="28" t="s">
        <v>37</v>
      </c>
      <c r="G33" s="28" t="s">
        <v>37</v>
      </c>
      <c r="H33" s="28">
        <f>SUM(I33:J33)</f>
        <v>135</v>
      </c>
      <c r="I33" s="28">
        <f>SUM(I31:I32)</f>
        <v>60</v>
      </c>
      <c r="J33" s="28">
        <f>SUM(J31:J32)</f>
        <v>75</v>
      </c>
      <c r="K33" s="28">
        <f>SUM(K31:K32)</f>
        <v>8</v>
      </c>
      <c r="L33" s="28">
        <f>SUM(L31:L32)</f>
        <v>0</v>
      </c>
      <c r="M33" s="28">
        <f>SUM(M31:M32)</f>
        <v>0</v>
      </c>
    </row>
    <row r="34" spans="1:13" x14ac:dyDescent="0.3">
      <c r="A34" s="59" t="s">
        <v>38</v>
      </c>
      <c r="B34" s="59"/>
      <c r="C34" s="59"/>
      <c r="D34" s="19" t="s">
        <v>37</v>
      </c>
      <c r="E34" s="19">
        <f>E33</f>
        <v>5.8</v>
      </c>
      <c r="F34" s="19" t="s">
        <v>37</v>
      </c>
      <c r="G34" s="19" t="s">
        <v>37</v>
      </c>
      <c r="H34" s="29">
        <f t="shared" ref="H34:H35" si="3">SUM(I34:J34)</f>
        <v>75</v>
      </c>
      <c r="I34" s="19">
        <v>0</v>
      </c>
      <c r="J34" s="29" cm="1">
        <f t="array" ref="J34">SUMPRODUCT(ROUND(IF(IF(J31:J32&gt;0,E31:E32/(J31:J32/H31:H32*D31:D32),0)*J31:J32&gt;J31:J32,J31:J32,IF(J31:J32&gt;0,E31:E32/(J31:J32/H31:H32*D31:D32),0)*J31:J32),0))</f>
        <v>75</v>
      </c>
      <c r="K34" s="29" cm="1">
        <f t="array" ref="K34">SUMPRODUCT(ROUND(IF(K31:K32&gt;0,E31:E32/D31:D32,0)*K31:K32,0))</f>
        <v>4</v>
      </c>
      <c r="L34" s="19">
        <f>SUMIF($E31:$E32,"&gt;0",L31:L32)</f>
        <v>0</v>
      </c>
      <c r="M34" s="19">
        <f>SUMIF($E31:$E32,"&gt;0",M31:M32)</f>
        <v>0</v>
      </c>
    </row>
    <row r="35" spans="1:13" x14ac:dyDescent="0.3">
      <c r="A35" s="59" t="s">
        <v>39</v>
      </c>
      <c r="B35" s="59"/>
      <c r="C35" s="59"/>
      <c r="D35" s="19">
        <f>SUMIF(G31:G32,"f",D31:D32)</f>
        <v>0</v>
      </c>
      <c r="E35" s="19">
        <f>SUMIF(G31:G32,"f",E31:E32)</f>
        <v>0</v>
      </c>
      <c r="F35" s="19" t="s">
        <v>37</v>
      </c>
      <c r="G35" s="19" t="s">
        <v>37</v>
      </c>
      <c r="H35" s="19">
        <f t="shared" si="3"/>
        <v>0</v>
      </c>
      <c r="I35" s="19">
        <f>SUMIF($G31:$G32,"f",I31:I32)</f>
        <v>0</v>
      </c>
      <c r="J35" s="19">
        <f>SUMIF($G31:$G32,"f",J31:J32)</f>
        <v>0</v>
      </c>
      <c r="K35" s="19">
        <f>SUMIF($G31:$G32,"f",K31:K32)</f>
        <v>0</v>
      </c>
      <c r="L35" s="19">
        <f>SUMIF($G31:$G32,"f",L31:L32)</f>
        <v>0</v>
      </c>
      <c r="M35" s="19">
        <f>SUMIF($G31:$G32,"f",M31:M32)</f>
        <v>0</v>
      </c>
    </row>
    <row r="36" spans="1:13" x14ac:dyDescent="0.3">
      <c r="A36" s="70" t="s">
        <v>42</v>
      </c>
      <c r="B36" s="71"/>
      <c r="C36" s="71"/>
      <c r="D36" s="71"/>
      <c r="E36" s="71"/>
      <c r="F36" s="71"/>
      <c r="G36" s="71"/>
      <c r="H36" s="71"/>
      <c r="I36" s="61"/>
      <c r="J36" s="61"/>
      <c r="K36" s="61"/>
      <c r="L36" s="71"/>
      <c r="M36" s="26"/>
    </row>
    <row r="37" spans="1:13" x14ac:dyDescent="0.3">
      <c r="A37" s="19">
        <v>1</v>
      </c>
      <c r="B37" s="46" t="s">
        <v>158</v>
      </c>
      <c r="C37" s="19">
        <v>1</v>
      </c>
      <c r="D37" s="19">
        <v>6.5</v>
      </c>
      <c r="E37" s="19">
        <v>2.17</v>
      </c>
      <c r="F37" s="11" t="s">
        <v>70</v>
      </c>
      <c r="G37" s="19" t="s">
        <v>34</v>
      </c>
      <c r="H37" s="19">
        <f>I37+J37</f>
        <v>90</v>
      </c>
      <c r="I37" s="19">
        <v>30</v>
      </c>
      <c r="J37" s="19">
        <v>60</v>
      </c>
      <c r="K37" s="19">
        <v>4</v>
      </c>
      <c r="L37" s="19">
        <v>0</v>
      </c>
      <c r="M37" s="19">
        <v>0</v>
      </c>
    </row>
    <row r="38" spans="1:13" x14ac:dyDescent="0.3">
      <c r="A38" s="19">
        <v>2</v>
      </c>
      <c r="B38" s="49" t="s">
        <v>160</v>
      </c>
      <c r="C38" s="19">
        <v>1</v>
      </c>
      <c r="D38" s="19">
        <v>2.5</v>
      </c>
      <c r="E38" s="19">
        <v>2.5</v>
      </c>
      <c r="F38" s="11" t="s">
        <v>69</v>
      </c>
      <c r="G38" s="19" t="s">
        <v>34</v>
      </c>
      <c r="H38" s="19">
        <f>I38+J38</f>
        <v>30</v>
      </c>
      <c r="I38" s="11">
        <v>0</v>
      </c>
      <c r="J38" s="11">
        <v>30</v>
      </c>
      <c r="K38" s="11">
        <v>2</v>
      </c>
      <c r="L38" s="19">
        <v>0</v>
      </c>
      <c r="M38" s="19">
        <v>0</v>
      </c>
    </row>
    <row r="39" spans="1:13" ht="28.8" x14ac:dyDescent="0.3">
      <c r="A39" s="19">
        <v>3</v>
      </c>
      <c r="B39" s="37" t="s">
        <v>159</v>
      </c>
      <c r="C39" s="19">
        <v>1</v>
      </c>
      <c r="D39" s="19">
        <v>5</v>
      </c>
      <c r="E39" s="19">
        <v>1.25</v>
      </c>
      <c r="F39" s="11" t="s">
        <v>70</v>
      </c>
      <c r="G39" s="19" t="s">
        <v>34</v>
      </c>
      <c r="H39" s="19">
        <f>I39+J39</f>
        <v>60</v>
      </c>
      <c r="I39" s="19">
        <v>30</v>
      </c>
      <c r="J39" s="19">
        <v>30</v>
      </c>
      <c r="K39" s="19">
        <v>4</v>
      </c>
      <c r="L39" s="19">
        <v>0</v>
      </c>
      <c r="M39" s="19">
        <v>0</v>
      </c>
    </row>
    <row r="40" spans="1:13" x14ac:dyDescent="0.3">
      <c r="A40" s="58" t="s">
        <v>36</v>
      </c>
      <c r="B40" s="58"/>
      <c r="C40" s="58"/>
      <c r="D40" s="28">
        <f>SUM(D37:D39)</f>
        <v>14</v>
      </c>
      <c r="E40" s="28">
        <f>SUM(E37:E39)</f>
        <v>5.92</v>
      </c>
      <c r="F40" s="28" t="s">
        <v>37</v>
      </c>
      <c r="G40" s="28" t="s">
        <v>37</v>
      </c>
      <c r="H40" s="28">
        <f>SUM(I40:J40)</f>
        <v>180</v>
      </c>
      <c r="I40" s="28">
        <f>SUM(I37:I39)</f>
        <v>60</v>
      </c>
      <c r="J40" s="28">
        <f>SUM(J37:J39)</f>
        <v>120</v>
      </c>
      <c r="K40" s="28">
        <f>SUM(K37:K39)</f>
        <v>10</v>
      </c>
      <c r="L40" s="28">
        <f>SUM(L37:L39)</f>
        <v>0</v>
      </c>
      <c r="M40" s="28">
        <f>SUM(M37:M39)</f>
        <v>0</v>
      </c>
    </row>
    <row r="41" spans="1:13" x14ac:dyDescent="0.3">
      <c r="A41" s="59" t="s">
        <v>38</v>
      </c>
      <c r="B41" s="59"/>
      <c r="C41" s="59"/>
      <c r="D41" s="19" t="s">
        <v>37</v>
      </c>
      <c r="E41" s="19">
        <f>E40</f>
        <v>5.92</v>
      </c>
      <c r="F41" s="19" t="s">
        <v>37</v>
      </c>
      <c r="G41" s="19" t="s">
        <v>37</v>
      </c>
      <c r="H41" s="29">
        <f t="shared" ref="H41:H42" si="4">SUM(I41:J41)</f>
        <v>75</v>
      </c>
      <c r="I41" s="19">
        <v>0</v>
      </c>
      <c r="J41" s="29" cm="1">
        <f t="array" ref="J41">SUMPRODUCT(ROUND(IF(IF(J37:J39&gt;0,E37:E39/(J37:J39/H37:H39*D37:D39),0)*J37:J39&gt;J37:J39,J37:J39,IF(J37:J39&gt;0,E37:E39/(J37:J39/H37:H39*D37:D39),0)*J37:J39),0))</f>
        <v>75</v>
      </c>
      <c r="K41" s="29" cm="1">
        <f t="array" ref="K41">SUMPRODUCT(ROUND(IF(K37:K39&gt;0,E37:E39/D37:D39,0)*K37:K39,0))</f>
        <v>4</v>
      </c>
      <c r="L41" s="19">
        <f>SUMIF($E37:$E39,"&gt;0",L37:L39)</f>
        <v>0</v>
      </c>
      <c r="M41" s="19">
        <f>SUMIF($E37:$E39,"&gt;0",M37:M39)</f>
        <v>0</v>
      </c>
    </row>
    <row r="42" spans="1:13" x14ac:dyDescent="0.3">
      <c r="A42" s="59" t="s">
        <v>39</v>
      </c>
      <c r="B42" s="59"/>
      <c r="C42" s="59"/>
      <c r="D42" s="19">
        <f>SUMIF(G37:G39,"f",D37:D39)</f>
        <v>14</v>
      </c>
      <c r="E42" s="19">
        <f>SUMIF(G37:G39,"f",E37:E39)</f>
        <v>5.92</v>
      </c>
      <c r="F42" s="19" t="s">
        <v>37</v>
      </c>
      <c r="G42" s="19" t="s">
        <v>37</v>
      </c>
      <c r="H42" s="19">
        <f t="shared" si="4"/>
        <v>180</v>
      </c>
      <c r="I42" s="19">
        <f>SUMIF($G37:$G39,"f",I37:I39)</f>
        <v>60</v>
      </c>
      <c r="J42" s="19">
        <f>SUMIF($G37:$G39,"f",J37:J39)</f>
        <v>120</v>
      </c>
      <c r="K42" s="19">
        <f>SUMIF($G37:$G39,"f",K37:K39)</f>
        <v>10</v>
      </c>
      <c r="L42" s="19">
        <f>SUMIF($G37:$G39,"f",L37:L39)</f>
        <v>0</v>
      </c>
      <c r="M42" s="19">
        <f>SUMIF($G37:$G39,"f",M37:M39)</f>
        <v>0</v>
      </c>
    </row>
    <row r="43" spans="1:13" x14ac:dyDescent="0.3">
      <c r="A43" s="70" t="s">
        <v>44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26"/>
    </row>
    <row r="44" spans="1:13" x14ac:dyDescent="0.3">
      <c r="A44" s="19">
        <v>1</v>
      </c>
      <c r="B44" s="46" t="s">
        <v>5</v>
      </c>
      <c r="C44" s="19">
        <v>1</v>
      </c>
      <c r="D44" s="11">
        <v>0.25</v>
      </c>
      <c r="E44" s="19">
        <v>0</v>
      </c>
      <c r="F44" s="11" t="s">
        <v>71</v>
      </c>
      <c r="G44" s="19" t="s">
        <v>35</v>
      </c>
      <c r="H44" s="19">
        <f>I44+J44</f>
        <v>2</v>
      </c>
      <c r="I44" s="11">
        <v>2</v>
      </c>
      <c r="J44" s="11">
        <v>0</v>
      </c>
      <c r="K44" s="11">
        <v>0</v>
      </c>
      <c r="L44" s="19">
        <v>0</v>
      </c>
      <c r="M44" s="19">
        <v>0</v>
      </c>
    </row>
    <row r="45" spans="1:13" x14ac:dyDescent="0.3">
      <c r="A45" s="19">
        <v>2</v>
      </c>
      <c r="B45" s="46" t="s">
        <v>6</v>
      </c>
      <c r="C45" s="19">
        <v>1</v>
      </c>
      <c r="D45" s="11">
        <v>0.5</v>
      </c>
      <c r="E45" s="19">
        <v>0</v>
      </c>
      <c r="F45" s="11" t="s">
        <v>71</v>
      </c>
      <c r="G45" s="19" t="s">
        <v>35</v>
      </c>
      <c r="H45" s="19">
        <f>I45+J45</f>
        <v>4</v>
      </c>
      <c r="I45" s="11">
        <v>4</v>
      </c>
      <c r="J45" s="11">
        <v>0</v>
      </c>
      <c r="K45" s="11">
        <v>0</v>
      </c>
      <c r="L45" s="19">
        <v>0</v>
      </c>
      <c r="M45" s="19">
        <v>0</v>
      </c>
    </row>
    <row r="46" spans="1:13" x14ac:dyDescent="0.3">
      <c r="A46" s="19">
        <v>3</v>
      </c>
      <c r="B46" s="46" t="s">
        <v>219</v>
      </c>
      <c r="C46" s="19">
        <v>1</v>
      </c>
      <c r="D46" s="11">
        <v>0.25</v>
      </c>
      <c r="E46" s="19">
        <v>0</v>
      </c>
      <c r="F46" s="11" t="s">
        <v>71</v>
      </c>
      <c r="G46" s="19" t="s">
        <v>35</v>
      </c>
      <c r="H46" s="19">
        <f>I46+J46</f>
        <v>2</v>
      </c>
      <c r="I46" s="11">
        <v>2</v>
      </c>
      <c r="J46" s="11">
        <v>0</v>
      </c>
      <c r="K46" s="11">
        <v>0</v>
      </c>
      <c r="L46" s="19">
        <v>0</v>
      </c>
      <c r="M46" s="19">
        <v>0</v>
      </c>
    </row>
    <row r="47" spans="1:13" ht="28.8" x14ac:dyDescent="0.3">
      <c r="A47" s="19">
        <v>4</v>
      </c>
      <c r="B47" s="37" t="s">
        <v>220</v>
      </c>
      <c r="C47" s="19">
        <v>1</v>
      </c>
      <c r="D47" s="11">
        <v>0.5</v>
      </c>
      <c r="E47" s="19">
        <v>0</v>
      </c>
      <c r="F47" s="11" t="s">
        <v>71</v>
      </c>
      <c r="G47" s="19" t="s">
        <v>35</v>
      </c>
      <c r="H47" s="19">
        <f>I47+J47</f>
        <v>4</v>
      </c>
      <c r="I47" s="11">
        <v>4</v>
      </c>
      <c r="J47" s="11">
        <v>0</v>
      </c>
      <c r="K47" s="11">
        <v>0</v>
      </c>
      <c r="L47" s="19">
        <v>0</v>
      </c>
      <c r="M47" s="19">
        <v>0</v>
      </c>
    </row>
    <row r="48" spans="1:13" x14ac:dyDescent="0.3">
      <c r="A48" s="58" t="s">
        <v>36</v>
      </c>
      <c r="B48" s="58"/>
      <c r="C48" s="58"/>
      <c r="D48" s="28">
        <f>SUM(D44:D47)</f>
        <v>1.5</v>
      </c>
      <c r="E48" s="28">
        <f>SUM(E44:E47)</f>
        <v>0</v>
      </c>
      <c r="F48" s="28" t="s">
        <v>37</v>
      </c>
      <c r="G48" s="28" t="s">
        <v>37</v>
      </c>
      <c r="H48" s="28">
        <f>SUM(I48:J48)</f>
        <v>12</v>
      </c>
      <c r="I48" s="28">
        <f>SUM(I44:I47)</f>
        <v>12</v>
      </c>
      <c r="J48" s="28">
        <f>SUM(J44:J47)</f>
        <v>0</v>
      </c>
      <c r="K48" s="28">
        <f>SUM(K44:K47)</f>
        <v>0</v>
      </c>
      <c r="L48" s="28">
        <f t="shared" ref="L48:M48" si="5">SUM(L44:L47)</f>
        <v>0</v>
      </c>
      <c r="M48" s="28">
        <f t="shared" si="5"/>
        <v>0</v>
      </c>
    </row>
    <row r="49" spans="1:13" x14ac:dyDescent="0.3">
      <c r="A49" s="59" t="s">
        <v>38</v>
      </c>
      <c r="B49" s="59"/>
      <c r="C49" s="59"/>
      <c r="D49" s="19" t="s">
        <v>37</v>
      </c>
      <c r="E49" s="19">
        <f>E48</f>
        <v>0</v>
      </c>
      <c r="F49" s="19" t="s">
        <v>37</v>
      </c>
      <c r="G49" s="19" t="s">
        <v>37</v>
      </c>
      <c r="H49" s="29">
        <f>SUM(I49:J49)</f>
        <v>0</v>
      </c>
      <c r="I49" s="19">
        <v>0</v>
      </c>
      <c r="J49" s="29" cm="1">
        <f t="array" ref="J49">SUMPRODUCT(ROUND(IF(IF(J44:J47&gt;0,E44:E47/(J44:J47/H44:H47*D44:D47),0)*J44:J47&gt;J44:J47,J44:J47,IF(J44:J47&gt;0,E44:E47/(J44:J47/H44:H47*D44:D47),0)*J44:J47),0))</f>
        <v>0</v>
      </c>
      <c r="K49" s="29" cm="1">
        <f t="array" ref="K49">SUMPRODUCT(ROUND(IF(K44:K47&gt;0,E44:E47/D44:D47,0)*K44:K47,0))</f>
        <v>0</v>
      </c>
      <c r="L49" s="19">
        <f>SUMIF($E44:$E47,"&gt;0",L44:L47)</f>
        <v>0</v>
      </c>
      <c r="M49" s="19">
        <f>SUMIF($E44:$E47,"&gt;0",M44:M47)</f>
        <v>0</v>
      </c>
    </row>
    <row r="50" spans="1:13" x14ac:dyDescent="0.3">
      <c r="A50" s="59" t="s">
        <v>39</v>
      </c>
      <c r="B50" s="59"/>
      <c r="C50" s="59"/>
      <c r="D50" s="19">
        <f>SUMIF(G44:G47,"f",D44:D47)</f>
        <v>0</v>
      </c>
      <c r="E50" s="19">
        <f>SUMIF(G44:G47,"f",E44:E47)</f>
        <v>0</v>
      </c>
      <c r="F50" s="19" t="s">
        <v>37</v>
      </c>
      <c r="G50" s="19" t="s">
        <v>37</v>
      </c>
      <c r="H50" s="19">
        <f t="shared" ref="H50" si="6">SUM(I50:J50)</f>
        <v>0</v>
      </c>
      <c r="I50" s="19">
        <f>SUMIF($G44:$G47,"f",I44:I47)</f>
        <v>0</v>
      </c>
      <c r="J50" s="19">
        <f>SUMIF($G44:$G47,"f",J44:J47)</f>
        <v>0</v>
      </c>
      <c r="K50" s="19">
        <f>SUMIF($G44:$G47,"f",K44:K47)</f>
        <v>0</v>
      </c>
      <c r="L50" s="19">
        <f>SUMIF($G44:$G47,"f",L44:L47)</f>
        <v>0</v>
      </c>
      <c r="M50" s="19">
        <f>SUMIF($G44:$G47,"f",M44:M47)</f>
        <v>0</v>
      </c>
    </row>
    <row r="51" spans="1:13" x14ac:dyDescent="0.3">
      <c r="A51" s="58" t="s">
        <v>82</v>
      </c>
      <c r="B51" s="58"/>
      <c r="C51" s="58"/>
      <c r="D51" s="28">
        <f>D22+D27+D33+D40+D48</f>
        <v>30</v>
      </c>
      <c r="E51" s="28">
        <f>E22+E27+E33+E40+E48</f>
        <v>11.719999999999999</v>
      </c>
      <c r="F51" s="28" t="s">
        <v>37</v>
      </c>
      <c r="G51" s="28" t="s">
        <v>37</v>
      </c>
      <c r="H51" s="28">
        <f t="shared" ref="H51:M51" si="7">H22+H27+H33+H40+H48</f>
        <v>387</v>
      </c>
      <c r="I51" s="28">
        <f t="shared" si="7"/>
        <v>162</v>
      </c>
      <c r="J51" s="28">
        <f t="shared" si="7"/>
        <v>225</v>
      </c>
      <c r="K51" s="28">
        <f t="shared" si="7"/>
        <v>21</v>
      </c>
      <c r="L51" s="28">
        <f t="shared" si="7"/>
        <v>0</v>
      </c>
      <c r="M51" s="28">
        <f t="shared" si="7"/>
        <v>0</v>
      </c>
    </row>
    <row r="52" spans="1:13" x14ac:dyDescent="0.3">
      <c r="A52" s="26"/>
      <c r="B52" s="26"/>
      <c r="C52" s="26"/>
    </row>
    <row r="53" spans="1:13" x14ac:dyDescent="0.3">
      <c r="A53" s="26" t="s">
        <v>7</v>
      </c>
    </row>
    <row r="54" spans="1:13" ht="72" customHeight="1" x14ac:dyDescent="0.3">
      <c r="A54" s="91" t="s">
        <v>24</v>
      </c>
      <c r="B54" s="91" t="s">
        <v>25</v>
      </c>
      <c r="C54" s="86" t="s">
        <v>26</v>
      </c>
      <c r="D54" s="86" t="s">
        <v>27</v>
      </c>
      <c r="E54" s="84" t="s">
        <v>28</v>
      </c>
      <c r="F54" s="86" t="s">
        <v>29</v>
      </c>
      <c r="G54" s="84" t="s">
        <v>30</v>
      </c>
      <c r="H54" s="88" t="s">
        <v>31</v>
      </c>
      <c r="I54" s="89"/>
      <c r="J54" s="89"/>
      <c r="K54" s="90"/>
      <c r="L54" s="86" t="s">
        <v>91</v>
      </c>
      <c r="M54" s="86" t="s">
        <v>134</v>
      </c>
    </row>
    <row r="55" spans="1:13" ht="72" customHeight="1" x14ac:dyDescent="0.3">
      <c r="A55" s="92"/>
      <c r="B55" s="92"/>
      <c r="C55" s="87"/>
      <c r="D55" s="87"/>
      <c r="E55" s="85"/>
      <c r="F55" s="87"/>
      <c r="G55" s="85"/>
      <c r="H55" s="52" t="s">
        <v>2</v>
      </c>
      <c r="I55" s="27" t="s">
        <v>3</v>
      </c>
      <c r="J55" s="27" t="s">
        <v>4</v>
      </c>
      <c r="K55" s="27" t="s">
        <v>66</v>
      </c>
      <c r="L55" s="87"/>
      <c r="M55" s="87"/>
    </row>
    <row r="56" spans="1:13" x14ac:dyDescent="0.3">
      <c r="A56" s="72" t="s">
        <v>32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1:13" x14ac:dyDescent="0.3">
      <c r="A57" s="74" t="s">
        <v>33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x14ac:dyDescent="0.3">
      <c r="A58" s="19">
        <v>1</v>
      </c>
      <c r="B58" s="46" t="s">
        <v>8</v>
      </c>
      <c r="C58" s="11">
        <v>2</v>
      </c>
      <c r="D58" s="11">
        <v>2</v>
      </c>
      <c r="E58" s="19">
        <v>0</v>
      </c>
      <c r="F58" s="11" t="s">
        <v>69</v>
      </c>
      <c r="G58" s="19" t="s">
        <v>34</v>
      </c>
      <c r="H58" s="19">
        <f t="shared" ref="H58:H59" si="8">I58+J58</f>
        <v>30</v>
      </c>
      <c r="I58" s="11">
        <v>0</v>
      </c>
      <c r="J58" s="11">
        <v>30</v>
      </c>
      <c r="K58" s="11">
        <v>1</v>
      </c>
      <c r="L58" s="19">
        <v>0</v>
      </c>
      <c r="M58" s="19">
        <v>0</v>
      </c>
    </row>
    <row r="59" spans="1:13" ht="28.8" x14ac:dyDescent="0.3">
      <c r="A59" s="19">
        <v>2</v>
      </c>
      <c r="B59" s="37" t="s">
        <v>68</v>
      </c>
      <c r="C59" s="11">
        <v>2</v>
      </c>
      <c r="D59" s="11">
        <v>2</v>
      </c>
      <c r="E59" s="19">
        <v>0</v>
      </c>
      <c r="F59" s="11" t="s">
        <v>69</v>
      </c>
      <c r="G59" s="19" t="s">
        <v>34</v>
      </c>
      <c r="H59" s="19">
        <f t="shared" si="8"/>
        <v>30</v>
      </c>
      <c r="I59" s="11">
        <v>30</v>
      </c>
      <c r="J59" s="11">
        <v>0</v>
      </c>
      <c r="K59" s="11">
        <v>1</v>
      </c>
      <c r="L59" s="19">
        <v>0</v>
      </c>
      <c r="M59" s="19">
        <v>0</v>
      </c>
    </row>
    <row r="60" spans="1:13" x14ac:dyDescent="0.3">
      <c r="A60" s="58" t="s">
        <v>36</v>
      </c>
      <c r="B60" s="58"/>
      <c r="C60" s="58"/>
      <c r="D60" s="28">
        <f>SUM(D58:D59)</f>
        <v>4</v>
      </c>
      <c r="E60" s="28">
        <f>SUM(E58:E59)</f>
        <v>0</v>
      </c>
      <c r="F60" s="28" t="s">
        <v>37</v>
      </c>
      <c r="G60" s="28" t="s">
        <v>37</v>
      </c>
      <c r="H60" s="28">
        <f>SUM(I60:J60)</f>
        <v>60</v>
      </c>
      <c r="I60" s="28">
        <f t="shared" ref="I60:M60" si="9">SUM(I58:I59)</f>
        <v>30</v>
      </c>
      <c r="J60" s="28">
        <f t="shared" si="9"/>
        <v>30</v>
      </c>
      <c r="K60" s="28">
        <f t="shared" si="9"/>
        <v>2</v>
      </c>
      <c r="L60" s="28">
        <f t="shared" si="9"/>
        <v>0</v>
      </c>
      <c r="M60" s="28">
        <f t="shared" si="9"/>
        <v>0</v>
      </c>
    </row>
    <row r="61" spans="1:13" x14ac:dyDescent="0.3">
      <c r="A61" s="59" t="s">
        <v>38</v>
      </c>
      <c r="B61" s="59"/>
      <c r="C61" s="59"/>
      <c r="D61" s="19" t="s">
        <v>37</v>
      </c>
      <c r="E61" s="19">
        <f>E60</f>
        <v>0</v>
      </c>
      <c r="F61" s="19" t="s">
        <v>37</v>
      </c>
      <c r="G61" s="19" t="s">
        <v>37</v>
      </c>
      <c r="H61" s="29">
        <f t="shared" ref="H61:H62" si="10">SUM(I61:J61)</f>
        <v>0</v>
      </c>
      <c r="I61" s="19">
        <v>0</v>
      </c>
      <c r="J61" s="29" cm="1">
        <f t="array" ref="J61">SUMPRODUCT(ROUND(IF(IF(J58:J59&gt;0,E58:E59/(J58:J59/H58:H59*D58:D59),0)*J58:J59&gt;J58:J59,J58:J59,IF(J58:J59&gt;0,E58:E59/(J58:J59/H58:H59*D58:D59),0)*J58:J59),0))</f>
        <v>0</v>
      </c>
      <c r="K61" s="29" cm="1">
        <f t="array" ref="K61">SUMPRODUCT(ROUND(IF(K58:K59&gt;0,E58:E59/D58:D59,0)*K58:K59,0))</f>
        <v>0</v>
      </c>
      <c r="L61" s="19">
        <f t="shared" ref="L61:M61" si="11">SUMIF($E58:$E59,"&gt;0",L58:L59)</f>
        <v>0</v>
      </c>
      <c r="M61" s="19">
        <f t="shared" si="11"/>
        <v>0</v>
      </c>
    </row>
    <row r="62" spans="1:13" x14ac:dyDescent="0.3">
      <c r="A62" s="59" t="s">
        <v>39</v>
      </c>
      <c r="B62" s="59"/>
      <c r="C62" s="59"/>
      <c r="D62" s="19">
        <f>SUMIF(G58:G59,"f",D58:D59)</f>
        <v>4</v>
      </c>
      <c r="E62" s="19">
        <f>SUMIF(G58:G59,"f",E58:E59)</f>
        <v>0</v>
      </c>
      <c r="F62" s="19" t="s">
        <v>37</v>
      </c>
      <c r="G62" s="19" t="s">
        <v>37</v>
      </c>
      <c r="H62" s="19">
        <f t="shared" si="10"/>
        <v>60</v>
      </c>
      <c r="I62" s="19">
        <f t="shared" ref="I62:J62" si="12">SUMIF($G58:$G59,"f",I58:I59)</f>
        <v>30</v>
      </c>
      <c r="J62" s="19">
        <f t="shared" si="12"/>
        <v>30</v>
      </c>
      <c r="K62" s="19">
        <f>SUMIF($G58:$G59,"f",K58:K59)</f>
        <v>2</v>
      </c>
      <c r="L62" s="19">
        <f t="shared" ref="L62:M62" si="13">SUMIF($G58:$G59,"f",L58:L59)</f>
        <v>0</v>
      </c>
      <c r="M62" s="19">
        <f t="shared" si="13"/>
        <v>0</v>
      </c>
    </row>
    <row r="63" spans="1:13" x14ac:dyDescent="0.3">
      <c r="A63" s="70" t="s">
        <v>40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26"/>
    </row>
    <row r="64" spans="1:13" ht="14.4" customHeight="1" x14ac:dyDescent="0.3">
      <c r="A64" s="19">
        <v>1</v>
      </c>
      <c r="B64" s="37" t="s">
        <v>97</v>
      </c>
      <c r="C64" s="19">
        <v>2</v>
      </c>
      <c r="D64" s="19">
        <v>3.5</v>
      </c>
      <c r="E64" s="19">
        <v>2.33</v>
      </c>
      <c r="F64" s="11" t="s">
        <v>69</v>
      </c>
      <c r="G64" s="19" t="s">
        <v>35</v>
      </c>
      <c r="H64" s="19">
        <f>I64+J64</f>
        <v>45</v>
      </c>
      <c r="I64" s="19">
        <v>15</v>
      </c>
      <c r="J64" s="19">
        <v>30</v>
      </c>
      <c r="K64" s="19">
        <v>2</v>
      </c>
      <c r="L64" s="19">
        <v>0</v>
      </c>
      <c r="M64" s="19">
        <v>0</v>
      </c>
    </row>
    <row r="65" spans="1:13" x14ac:dyDescent="0.3">
      <c r="A65" s="58" t="s">
        <v>36</v>
      </c>
      <c r="B65" s="58"/>
      <c r="C65" s="58"/>
      <c r="D65" s="28">
        <f>SUM(D64:D64)</f>
        <v>3.5</v>
      </c>
      <c r="E65" s="28">
        <f>SUM(E64:E64)</f>
        <v>2.33</v>
      </c>
      <c r="F65" s="28" t="s">
        <v>37</v>
      </c>
      <c r="G65" s="28" t="s">
        <v>37</v>
      </c>
      <c r="H65" s="28">
        <f>SUM(I65:J65)</f>
        <v>45</v>
      </c>
      <c r="I65" s="28">
        <f>SUM(I64:I64)</f>
        <v>15</v>
      </c>
      <c r="J65" s="28">
        <f>SUM(J64:J64)</f>
        <v>30</v>
      </c>
      <c r="K65" s="28">
        <f>SUM(K64:K64)</f>
        <v>2</v>
      </c>
      <c r="L65" s="28">
        <f>SUM(L64:L64)</f>
        <v>0</v>
      </c>
      <c r="M65" s="28">
        <f>SUM(M64:M64)</f>
        <v>0</v>
      </c>
    </row>
    <row r="66" spans="1:13" x14ac:dyDescent="0.3">
      <c r="A66" s="59" t="s">
        <v>38</v>
      </c>
      <c r="B66" s="59"/>
      <c r="C66" s="59"/>
      <c r="D66" s="19" t="s">
        <v>37</v>
      </c>
      <c r="E66" s="19">
        <f>E65</f>
        <v>2.33</v>
      </c>
      <c r="F66" s="19" t="s">
        <v>37</v>
      </c>
      <c r="G66" s="19" t="s">
        <v>37</v>
      </c>
      <c r="H66" s="29">
        <f t="shared" ref="H66:H67" si="14">SUM(I66:J66)</f>
        <v>30</v>
      </c>
      <c r="I66" s="19">
        <v>0</v>
      </c>
      <c r="J66" s="29">
        <f>SUMPRODUCT(ROUND(IF(IF(J64&gt;0,E64/(J64/H64*D64),0)*J64&gt;J64,J64,IF(J64&gt;0,E64/(J64/H64*D64),0)*J64),0))</f>
        <v>30</v>
      </c>
      <c r="K66" s="29">
        <f>SUMPRODUCT(ROUND(IF(K64&gt;0,E64/D64,0)*K64,0))</f>
        <v>1</v>
      </c>
      <c r="L66" s="19">
        <f>SUMIF($E64:$E64,"&gt;0",L64:L64)</f>
        <v>0</v>
      </c>
      <c r="M66" s="19">
        <f>SUMIF($E64:$E64,"&gt;0",M64:M64)</f>
        <v>0</v>
      </c>
    </row>
    <row r="67" spans="1:13" x14ac:dyDescent="0.3">
      <c r="A67" s="59" t="s">
        <v>39</v>
      </c>
      <c r="B67" s="59"/>
      <c r="C67" s="59"/>
      <c r="D67" s="19">
        <f>SUMIF(G64:G64,"f",D64:D64)</f>
        <v>0</v>
      </c>
      <c r="E67" s="19">
        <f>SUMIF(G64:G64,"f",E64:E64)</f>
        <v>0</v>
      </c>
      <c r="F67" s="19" t="s">
        <v>37</v>
      </c>
      <c r="G67" s="19" t="s">
        <v>37</v>
      </c>
      <c r="H67" s="19">
        <f t="shared" si="14"/>
        <v>0</v>
      </c>
      <c r="I67" s="19">
        <f>SUMIF($G64:$G64,"f",I64:I64)</f>
        <v>0</v>
      </c>
      <c r="J67" s="19">
        <f>SUMIF($G64:$G64,"f",J64:J64)</f>
        <v>0</v>
      </c>
      <c r="K67" s="19">
        <f>SUMIF($G64:$G64,"f",K64:K64)</f>
        <v>0</v>
      </c>
      <c r="L67" s="19">
        <f>SUMIF($G64:$G64,"f",L64:L64)</f>
        <v>0</v>
      </c>
      <c r="M67" s="19">
        <f>SUMIF($G64:$G64,"f",M64:M64)</f>
        <v>0</v>
      </c>
    </row>
    <row r="68" spans="1:13" x14ac:dyDescent="0.3">
      <c r="A68" s="70" t="s">
        <v>41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26"/>
    </row>
    <row r="69" spans="1:13" x14ac:dyDescent="0.3">
      <c r="A69" s="19">
        <v>1</v>
      </c>
      <c r="B69" s="46" t="s">
        <v>98</v>
      </c>
      <c r="C69" s="19">
        <v>2</v>
      </c>
      <c r="D69" s="19">
        <v>5</v>
      </c>
      <c r="E69" s="19">
        <v>2.5</v>
      </c>
      <c r="F69" s="19" t="s">
        <v>70</v>
      </c>
      <c r="G69" s="11" t="s">
        <v>35</v>
      </c>
      <c r="H69" s="11">
        <f>I69+J69</f>
        <v>60</v>
      </c>
      <c r="I69" s="11">
        <v>30</v>
      </c>
      <c r="J69" s="11">
        <v>30</v>
      </c>
      <c r="K69" s="11">
        <v>4</v>
      </c>
      <c r="L69" s="19">
        <v>0</v>
      </c>
      <c r="M69" s="19">
        <v>0</v>
      </c>
    </row>
    <row r="70" spans="1:13" x14ac:dyDescent="0.3">
      <c r="A70" s="19">
        <v>2</v>
      </c>
      <c r="B70" s="46" t="s">
        <v>99</v>
      </c>
      <c r="C70" s="19">
        <v>2</v>
      </c>
      <c r="D70" s="19">
        <v>7.5</v>
      </c>
      <c r="E70" s="19">
        <v>5</v>
      </c>
      <c r="F70" s="11" t="s">
        <v>70</v>
      </c>
      <c r="G70" s="11" t="s">
        <v>35</v>
      </c>
      <c r="H70" s="11">
        <f>I70+J70</f>
        <v>90</v>
      </c>
      <c r="I70" s="11">
        <v>30</v>
      </c>
      <c r="J70" s="11">
        <v>60</v>
      </c>
      <c r="K70" s="11">
        <v>4</v>
      </c>
      <c r="L70" s="19">
        <v>0</v>
      </c>
      <c r="M70" s="19">
        <v>0</v>
      </c>
    </row>
    <row r="71" spans="1:13" x14ac:dyDescent="0.3">
      <c r="A71" s="58" t="s">
        <v>36</v>
      </c>
      <c r="B71" s="58"/>
      <c r="C71" s="58"/>
      <c r="D71" s="28">
        <f>SUM(D69:D70)</f>
        <v>12.5</v>
      </c>
      <c r="E71" s="28">
        <f>SUM(E69:E70)</f>
        <v>7.5</v>
      </c>
      <c r="F71" s="28" t="s">
        <v>37</v>
      </c>
      <c r="G71" s="28" t="s">
        <v>37</v>
      </c>
      <c r="H71" s="28">
        <f>SUM(I71:J71)</f>
        <v>150</v>
      </c>
      <c r="I71" s="28">
        <f>SUM(I69:I70)</f>
        <v>60</v>
      </c>
      <c r="J71" s="28">
        <f>SUM(J69:J70)</f>
        <v>90</v>
      </c>
      <c r="K71" s="28">
        <f>SUM(K69:K70)</f>
        <v>8</v>
      </c>
      <c r="L71" s="28">
        <f>SUM(L69:L70)</f>
        <v>0</v>
      </c>
      <c r="M71" s="28">
        <f>SUM(M69:M70)</f>
        <v>0</v>
      </c>
    </row>
    <row r="72" spans="1:13" x14ac:dyDescent="0.3">
      <c r="A72" s="59" t="s">
        <v>38</v>
      </c>
      <c r="B72" s="59"/>
      <c r="C72" s="59"/>
      <c r="D72" s="19" t="s">
        <v>37</v>
      </c>
      <c r="E72" s="19">
        <f>E71</f>
        <v>7.5</v>
      </c>
      <c r="F72" s="19" t="s">
        <v>37</v>
      </c>
      <c r="G72" s="19" t="s">
        <v>37</v>
      </c>
      <c r="H72" s="29">
        <f t="shared" ref="H72:H73" si="15">SUM(I72:J72)</f>
        <v>90</v>
      </c>
      <c r="I72" s="19">
        <v>0</v>
      </c>
      <c r="J72" s="29" cm="1">
        <f t="array" ref="J72">SUMPRODUCT(ROUND(IF(IF(J69:J70&gt;0,E69:E70/(J69:J70/H69:H70*D69:D70),0)*J69:J70&gt;J69:J70,J69:J70,IF(J69:J70&gt;0,E69:E70/(J69:J70/H69:H70*D69:D70),0)*J69:J70),0))</f>
        <v>90</v>
      </c>
      <c r="K72" s="29" cm="1">
        <f t="array" ref="K72">SUMPRODUCT(ROUND(IF(K69:K70&gt;0,E69:E70/D69:D70,0)*K69:K70,0))</f>
        <v>5</v>
      </c>
      <c r="L72" s="19">
        <f>SUMIF($E69:$E70,"&gt;0",L69:L70)</f>
        <v>0</v>
      </c>
      <c r="M72" s="19">
        <f>SUMIF($E69:$E70,"&gt;0",M69:M70)</f>
        <v>0</v>
      </c>
    </row>
    <row r="73" spans="1:13" x14ac:dyDescent="0.3">
      <c r="A73" s="59" t="s">
        <v>39</v>
      </c>
      <c r="B73" s="59"/>
      <c r="C73" s="59"/>
      <c r="D73" s="19">
        <f>SUMIF(G69:G70,"f",D69:D70)</f>
        <v>0</v>
      </c>
      <c r="E73" s="19">
        <f>SUMIF(G69:G70,"f",E69:E70)</f>
        <v>0</v>
      </c>
      <c r="F73" s="19" t="s">
        <v>37</v>
      </c>
      <c r="G73" s="19" t="s">
        <v>37</v>
      </c>
      <c r="H73" s="19">
        <f t="shared" si="15"/>
        <v>0</v>
      </c>
      <c r="I73" s="19">
        <f>SUMIF($G69:$G70,"f",I69:I70)</f>
        <v>0</v>
      </c>
      <c r="J73" s="19">
        <f>SUMIF($G69:$G70,"f",J69:J70)</f>
        <v>0</v>
      </c>
      <c r="K73" s="19">
        <f>SUMIF($G69:$G70,"f",K69:K70)</f>
        <v>0</v>
      </c>
      <c r="L73" s="19">
        <f>SUMIF($G69:$G70,"f",L69:L70)</f>
        <v>0</v>
      </c>
      <c r="M73" s="19">
        <f>SUMIF($G69:$G70,"f",M69:M70)</f>
        <v>0</v>
      </c>
    </row>
    <row r="74" spans="1:13" x14ac:dyDescent="0.3">
      <c r="A74" s="70" t="s">
        <v>42</v>
      </c>
      <c r="B74" s="71"/>
      <c r="C74" s="71"/>
      <c r="D74" s="71"/>
      <c r="E74" s="71"/>
      <c r="F74" s="71"/>
      <c r="G74" s="71"/>
      <c r="H74" s="71"/>
      <c r="I74" s="61"/>
      <c r="J74" s="61"/>
      <c r="K74" s="61"/>
      <c r="L74" s="71"/>
      <c r="M74" s="26"/>
    </row>
    <row r="75" spans="1:13" x14ac:dyDescent="0.3">
      <c r="A75" s="19">
        <v>1</v>
      </c>
      <c r="B75" s="49" t="s">
        <v>162</v>
      </c>
      <c r="C75" s="19">
        <v>2</v>
      </c>
      <c r="D75" s="19">
        <v>5</v>
      </c>
      <c r="E75" s="19">
        <v>1.25</v>
      </c>
      <c r="F75" s="11" t="s">
        <v>70</v>
      </c>
      <c r="G75" s="19" t="s">
        <v>34</v>
      </c>
      <c r="H75" s="19">
        <f>I75+J75</f>
        <v>60</v>
      </c>
      <c r="I75" s="11">
        <v>30</v>
      </c>
      <c r="J75" s="11">
        <v>30</v>
      </c>
      <c r="K75" s="11">
        <v>4</v>
      </c>
      <c r="L75" s="19">
        <v>0</v>
      </c>
      <c r="M75" s="19">
        <v>0</v>
      </c>
    </row>
    <row r="76" spans="1:13" x14ac:dyDescent="0.3">
      <c r="A76" s="19">
        <v>2</v>
      </c>
      <c r="B76" s="49" t="s">
        <v>161</v>
      </c>
      <c r="C76" s="19">
        <v>2</v>
      </c>
      <c r="D76" s="19">
        <v>5</v>
      </c>
      <c r="E76" s="19">
        <v>1.25</v>
      </c>
      <c r="F76" s="11" t="s">
        <v>70</v>
      </c>
      <c r="G76" s="19" t="s">
        <v>34</v>
      </c>
      <c r="H76" s="19">
        <f>I76+J76</f>
        <v>60</v>
      </c>
      <c r="I76" s="11">
        <v>30</v>
      </c>
      <c r="J76" s="11">
        <v>30</v>
      </c>
      <c r="K76" s="11">
        <v>4</v>
      </c>
      <c r="L76" s="19">
        <v>0</v>
      </c>
      <c r="M76" s="19">
        <v>0</v>
      </c>
    </row>
    <row r="77" spans="1:13" x14ac:dyDescent="0.3">
      <c r="A77" s="58" t="s">
        <v>36</v>
      </c>
      <c r="B77" s="58"/>
      <c r="C77" s="58"/>
      <c r="D77" s="28">
        <f>SUM(D75:D76)</f>
        <v>10</v>
      </c>
      <c r="E77" s="28">
        <f>SUM(E75:E76)</f>
        <v>2.5</v>
      </c>
      <c r="F77" s="28" t="s">
        <v>37</v>
      </c>
      <c r="G77" s="28" t="s">
        <v>37</v>
      </c>
      <c r="H77" s="28">
        <f>SUM(I77:J77)</f>
        <v>120</v>
      </c>
      <c r="I77" s="28">
        <f>SUM(I75:I76)</f>
        <v>60</v>
      </c>
      <c r="J77" s="28">
        <f t="shared" ref="J77:M77" si="16">SUM(J75:J76)</f>
        <v>60</v>
      </c>
      <c r="K77" s="28">
        <f t="shared" si="16"/>
        <v>8</v>
      </c>
      <c r="L77" s="28">
        <f t="shared" si="16"/>
        <v>0</v>
      </c>
      <c r="M77" s="28">
        <f t="shared" si="16"/>
        <v>0</v>
      </c>
    </row>
    <row r="78" spans="1:13" x14ac:dyDescent="0.3">
      <c r="A78" s="59" t="s">
        <v>38</v>
      </c>
      <c r="B78" s="59"/>
      <c r="C78" s="59"/>
      <c r="D78" s="19" t="s">
        <v>37</v>
      </c>
      <c r="E78" s="19">
        <f>E77</f>
        <v>2.5</v>
      </c>
      <c r="F78" s="19" t="s">
        <v>37</v>
      </c>
      <c r="G78" s="19" t="s">
        <v>37</v>
      </c>
      <c r="H78" s="29">
        <f t="shared" ref="H78:H79" si="17">SUM(I78:J78)</f>
        <v>30</v>
      </c>
      <c r="I78" s="19">
        <v>0</v>
      </c>
      <c r="J78" s="29" cm="1">
        <f t="array" ref="J78">SUMPRODUCT(ROUND(IF(IF(J75:J76&gt;0,E75:E76/(J75:J76/H75:H76*D75:D76),0)*J75:J76&gt;J75:J76,J75:J76,IF(J75:J76&gt;0,E75:E76/(J75:J76/H75:H76*D75:D76),0)*J75:J76),0))</f>
        <v>30</v>
      </c>
      <c r="K78" s="29" cm="1">
        <f t="array" ref="K78">SUMPRODUCT(ROUND(IF(K75:K76&gt;0,E75:E76/D75:D76,0)*K75:K76,0))</f>
        <v>2</v>
      </c>
      <c r="L78" s="19">
        <f t="shared" ref="L78:M78" si="18">SUMIF($E75:$E76,"&gt;0",L75:L76)</f>
        <v>0</v>
      </c>
      <c r="M78" s="19">
        <f t="shared" si="18"/>
        <v>0</v>
      </c>
    </row>
    <row r="79" spans="1:13" x14ac:dyDescent="0.3">
      <c r="A79" s="59" t="s">
        <v>39</v>
      </c>
      <c r="B79" s="59"/>
      <c r="C79" s="59"/>
      <c r="D79" s="19">
        <f>SUMIF(G75:G76,"f",D75:D76)</f>
        <v>10</v>
      </c>
      <c r="E79" s="19">
        <f>SUMIF(G75:G76,"f",E75:E76)</f>
        <v>2.5</v>
      </c>
      <c r="F79" s="19" t="s">
        <v>37</v>
      </c>
      <c r="G79" s="19" t="s">
        <v>37</v>
      </c>
      <c r="H79" s="19">
        <f t="shared" si="17"/>
        <v>120</v>
      </c>
      <c r="I79" s="19">
        <f>SUMIF($G75:$G76,"f",I75:I76)</f>
        <v>60</v>
      </c>
      <c r="J79" s="19">
        <f t="shared" ref="J79" si="19">SUMIF($G75:$G76,"f",J75:J76)</f>
        <v>60</v>
      </c>
      <c r="K79" s="19">
        <f>SUMIF($G75:$G76,"f",K75:K76)</f>
        <v>8</v>
      </c>
      <c r="L79" s="19">
        <f t="shared" ref="L79:M79" si="20">SUMIF($G75:$G76,"f",L75:L76)</f>
        <v>0</v>
      </c>
      <c r="M79" s="19">
        <f t="shared" si="20"/>
        <v>0</v>
      </c>
    </row>
    <row r="80" spans="1:13" x14ac:dyDescent="0.3">
      <c r="A80" s="58" t="s">
        <v>83</v>
      </c>
      <c r="B80" s="58"/>
      <c r="C80" s="58"/>
      <c r="D80" s="28">
        <f>D60+D65+D71+D77</f>
        <v>30</v>
      </c>
      <c r="E80" s="28">
        <f>E60+E65+E71+E77</f>
        <v>12.33</v>
      </c>
      <c r="F80" s="28" t="s">
        <v>37</v>
      </c>
      <c r="G80" s="28" t="s">
        <v>37</v>
      </c>
      <c r="H80" s="28">
        <f>H60+H65+H71+H77</f>
        <v>375</v>
      </c>
      <c r="I80" s="28">
        <f t="shared" ref="I80:M80" si="21">I60+I65+I71+I77</f>
        <v>165</v>
      </c>
      <c r="J80" s="28">
        <f t="shared" si="21"/>
        <v>210</v>
      </c>
      <c r="K80" s="28">
        <f t="shared" si="21"/>
        <v>20</v>
      </c>
      <c r="L80" s="28">
        <f t="shared" si="21"/>
        <v>0</v>
      </c>
      <c r="M80" s="28">
        <f t="shared" si="21"/>
        <v>0</v>
      </c>
    </row>
    <row r="81" spans="1:13" x14ac:dyDescent="0.3">
      <c r="A81" s="58" t="s">
        <v>84</v>
      </c>
      <c r="B81" s="58"/>
      <c r="C81" s="58"/>
      <c r="D81" s="28">
        <f>D51+D80</f>
        <v>60</v>
      </c>
      <c r="E81" s="28">
        <f>E51+E80</f>
        <v>24.049999999999997</v>
      </c>
      <c r="F81" s="28" t="s">
        <v>37</v>
      </c>
      <c r="G81" s="28" t="s">
        <v>37</v>
      </c>
      <c r="H81" s="28">
        <f t="shared" ref="H81:M81" si="22">H51+H80</f>
        <v>762</v>
      </c>
      <c r="I81" s="28">
        <f t="shared" si="22"/>
        <v>327</v>
      </c>
      <c r="J81" s="28">
        <f t="shared" si="22"/>
        <v>435</v>
      </c>
      <c r="K81" s="28">
        <f t="shared" si="22"/>
        <v>41</v>
      </c>
      <c r="L81" s="28">
        <f t="shared" si="22"/>
        <v>0</v>
      </c>
      <c r="M81" s="28">
        <f t="shared" si="22"/>
        <v>0</v>
      </c>
    </row>
    <row r="82" spans="1:13" x14ac:dyDescent="0.3">
      <c r="A82" s="26"/>
      <c r="B82" s="26"/>
      <c r="C82" s="26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x14ac:dyDescent="0.3">
      <c r="A83" s="26" t="s">
        <v>10</v>
      </c>
    </row>
    <row r="84" spans="1:13" ht="72" customHeight="1" x14ac:dyDescent="0.3">
      <c r="A84" s="66" t="s">
        <v>24</v>
      </c>
      <c r="B84" s="66" t="s">
        <v>25</v>
      </c>
      <c r="C84" s="63" t="s">
        <v>26</v>
      </c>
      <c r="D84" s="63" t="s">
        <v>27</v>
      </c>
      <c r="E84" s="62" t="s">
        <v>28</v>
      </c>
      <c r="F84" s="63" t="s">
        <v>29</v>
      </c>
      <c r="G84" s="62" t="s">
        <v>30</v>
      </c>
      <c r="H84" s="67" t="s">
        <v>31</v>
      </c>
      <c r="I84" s="67"/>
      <c r="J84" s="67"/>
      <c r="K84" s="67"/>
      <c r="L84" s="63" t="s">
        <v>91</v>
      </c>
      <c r="M84" s="63" t="s">
        <v>134</v>
      </c>
    </row>
    <row r="85" spans="1:13" ht="72" customHeight="1" x14ac:dyDescent="0.3">
      <c r="A85" s="66"/>
      <c r="B85" s="66"/>
      <c r="C85" s="63"/>
      <c r="D85" s="63"/>
      <c r="E85" s="62"/>
      <c r="F85" s="63"/>
      <c r="G85" s="62"/>
      <c r="H85" s="53" t="s">
        <v>2</v>
      </c>
      <c r="I85" s="27" t="s">
        <v>3</v>
      </c>
      <c r="J85" s="27" t="s">
        <v>4</v>
      </c>
      <c r="K85" s="27" t="s">
        <v>66</v>
      </c>
      <c r="L85" s="63"/>
      <c r="M85" s="63"/>
    </row>
    <row r="86" spans="1:13" x14ac:dyDescent="0.3">
      <c r="A86" s="72" t="s">
        <v>32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1:13" x14ac:dyDescent="0.3">
      <c r="A87" s="122" t="s">
        <v>33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</row>
    <row r="88" spans="1:13" x14ac:dyDescent="0.3">
      <c r="A88" s="19">
        <v>1</v>
      </c>
      <c r="B88" s="46" t="s">
        <v>11</v>
      </c>
      <c r="C88" s="11">
        <v>3</v>
      </c>
      <c r="D88" s="11">
        <v>2</v>
      </c>
      <c r="E88" s="19">
        <v>0</v>
      </c>
      <c r="F88" s="11" t="s">
        <v>69</v>
      </c>
      <c r="G88" s="19" t="s">
        <v>34</v>
      </c>
      <c r="H88" s="19">
        <f t="shared" ref="H88:H89" si="23">I88+J88</f>
        <v>30</v>
      </c>
      <c r="I88" s="11">
        <v>0</v>
      </c>
      <c r="J88" s="11">
        <v>30</v>
      </c>
      <c r="K88" s="11">
        <v>1</v>
      </c>
      <c r="L88" s="19">
        <v>0</v>
      </c>
      <c r="M88" s="19">
        <v>0</v>
      </c>
    </row>
    <row r="89" spans="1:13" x14ac:dyDescent="0.3">
      <c r="A89" s="19">
        <v>2</v>
      </c>
      <c r="B89" s="46" t="s">
        <v>21</v>
      </c>
      <c r="C89" s="11">
        <v>3</v>
      </c>
      <c r="D89" s="11">
        <v>0</v>
      </c>
      <c r="E89" s="19">
        <v>0</v>
      </c>
      <c r="F89" s="11" t="s">
        <v>69</v>
      </c>
      <c r="G89" s="19" t="s">
        <v>35</v>
      </c>
      <c r="H89" s="19">
        <f t="shared" si="23"/>
        <v>30</v>
      </c>
      <c r="I89" s="11">
        <v>0</v>
      </c>
      <c r="J89" s="11">
        <v>30</v>
      </c>
      <c r="K89" s="11">
        <v>0</v>
      </c>
      <c r="L89" s="19">
        <v>0</v>
      </c>
      <c r="M89" s="19">
        <v>0</v>
      </c>
    </row>
    <row r="90" spans="1:13" x14ac:dyDescent="0.3">
      <c r="A90" s="58" t="s">
        <v>36</v>
      </c>
      <c r="B90" s="58"/>
      <c r="C90" s="58"/>
      <c r="D90" s="28">
        <f>SUM(D88:D89)</f>
        <v>2</v>
      </c>
      <c r="E90" s="28">
        <f>SUM(E88:E89)</f>
        <v>0</v>
      </c>
      <c r="F90" s="28" t="s">
        <v>37</v>
      </c>
      <c r="G90" s="28" t="s">
        <v>37</v>
      </c>
      <c r="H90" s="28">
        <f>SUM(I90:J90)</f>
        <v>60</v>
      </c>
      <c r="I90" s="28">
        <f t="shared" ref="I90:M90" si="24">SUM(I88:I89)</f>
        <v>0</v>
      </c>
      <c r="J90" s="28">
        <f t="shared" si="24"/>
        <v>60</v>
      </c>
      <c r="K90" s="28">
        <f t="shared" si="24"/>
        <v>1</v>
      </c>
      <c r="L90" s="28">
        <f t="shared" si="24"/>
        <v>0</v>
      </c>
      <c r="M90" s="28">
        <f t="shared" si="24"/>
        <v>0</v>
      </c>
    </row>
    <row r="91" spans="1:13" x14ac:dyDescent="0.3">
      <c r="A91" s="59" t="s">
        <v>38</v>
      </c>
      <c r="B91" s="59"/>
      <c r="C91" s="59"/>
      <c r="D91" s="19" t="s">
        <v>37</v>
      </c>
      <c r="E91" s="19">
        <f>E90</f>
        <v>0</v>
      </c>
      <c r="F91" s="19" t="s">
        <v>37</v>
      </c>
      <c r="G91" s="19" t="s">
        <v>37</v>
      </c>
      <c r="H91" s="29">
        <f t="shared" ref="H91:H92" si="25">SUM(I91:J91)</f>
        <v>0</v>
      </c>
      <c r="I91" s="19">
        <v>0</v>
      </c>
      <c r="J91" s="29">
        <v>0</v>
      </c>
      <c r="K91" s="29" cm="1">
        <f t="array" ref="K91">SUMPRODUCT(ROUND(IF(K88:K89&gt;0,E88:E89/D88:D89,0)*K88:K89,0))</f>
        <v>0</v>
      </c>
      <c r="L91" s="19">
        <f t="shared" ref="L91:M91" si="26">SUMIF($E88:$E89,"&gt;0",L88:L89)</f>
        <v>0</v>
      </c>
      <c r="M91" s="19">
        <f t="shared" si="26"/>
        <v>0</v>
      </c>
    </row>
    <row r="92" spans="1:13" x14ac:dyDescent="0.3">
      <c r="A92" s="59" t="s">
        <v>39</v>
      </c>
      <c r="B92" s="59"/>
      <c r="C92" s="59"/>
      <c r="D92" s="19">
        <f>SUMIF(G88:G89,"f",D88:D89)</f>
        <v>2</v>
      </c>
      <c r="E92" s="19">
        <f>SUMIF(G88:G89,"f",E88:E89)</f>
        <v>0</v>
      </c>
      <c r="F92" s="19" t="s">
        <v>37</v>
      </c>
      <c r="G92" s="19" t="s">
        <v>37</v>
      </c>
      <c r="H92" s="19">
        <f t="shared" si="25"/>
        <v>30</v>
      </c>
      <c r="I92" s="19">
        <f t="shared" ref="I92:J92" si="27">SUMIF($G88:$G89,"f",I88:I89)</f>
        <v>0</v>
      </c>
      <c r="J92" s="19">
        <f t="shared" si="27"/>
        <v>30</v>
      </c>
      <c r="K92" s="19">
        <f>SUMIF($G88:$G89,"f",K88:K89)</f>
        <v>1</v>
      </c>
      <c r="L92" s="19">
        <f t="shared" ref="L92:M92" si="28">SUMIF($G88:$G89,"f",L88:L89)</f>
        <v>0</v>
      </c>
      <c r="M92" s="19">
        <f t="shared" si="28"/>
        <v>0</v>
      </c>
    </row>
    <row r="93" spans="1:13" x14ac:dyDescent="0.3">
      <c r="A93" s="70" t="s">
        <v>40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26"/>
    </row>
    <row r="94" spans="1:13" x14ac:dyDescent="0.3">
      <c r="A94" s="19">
        <v>1</v>
      </c>
      <c r="B94" s="37" t="s">
        <v>22</v>
      </c>
      <c r="C94" s="19">
        <v>3</v>
      </c>
      <c r="D94" s="19">
        <v>4.5</v>
      </c>
      <c r="E94" s="19">
        <v>2.25</v>
      </c>
      <c r="F94" s="11" t="s">
        <v>69</v>
      </c>
      <c r="G94" s="19" t="s">
        <v>35</v>
      </c>
      <c r="H94" s="19">
        <f>I94+J94</f>
        <v>60</v>
      </c>
      <c r="I94" s="19">
        <v>30</v>
      </c>
      <c r="J94" s="19">
        <v>30</v>
      </c>
      <c r="K94" s="19">
        <v>2</v>
      </c>
      <c r="L94" s="19">
        <v>0</v>
      </c>
      <c r="M94" s="19">
        <v>0</v>
      </c>
    </row>
    <row r="95" spans="1:13" x14ac:dyDescent="0.3">
      <c r="A95" s="58" t="s">
        <v>36</v>
      </c>
      <c r="B95" s="58"/>
      <c r="C95" s="58"/>
      <c r="D95" s="28">
        <f>SUM(D94:D94)</f>
        <v>4.5</v>
      </c>
      <c r="E95" s="28">
        <f>SUM(E94:E94)</f>
        <v>2.25</v>
      </c>
      <c r="F95" s="28" t="s">
        <v>37</v>
      </c>
      <c r="G95" s="28" t="s">
        <v>37</v>
      </c>
      <c r="H95" s="28">
        <f>SUM(I95:J95)</f>
        <v>60</v>
      </c>
      <c r="I95" s="28">
        <f>SUM(I94:I94)</f>
        <v>30</v>
      </c>
      <c r="J95" s="28">
        <f>SUM(J94:J94)</f>
        <v>30</v>
      </c>
      <c r="K95" s="28">
        <f>SUM(K94:K94)</f>
        <v>2</v>
      </c>
      <c r="L95" s="28">
        <f>SUM(L94:L94)</f>
        <v>0</v>
      </c>
      <c r="M95" s="28">
        <f>SUM(M94:M94)</f>
        <v>0</v>
      </c>
    </row>
    <row r="96" spans="1:13" x14ac:dyDescent="0.3">
      <c r="A96" s="59" t="s">
        <v>38</v>
      </c>
      <c r="B96" s="59"/>
      <c r="C96" s="59"/>
      <c r="D96" s="19" t="s">
        <v>37</v>
      </c>
      <c r="E96" s="19">
        <f>E95</f>
        <v>2.25</v>
      </c>
      <c r="F96" s="19" t="s">
        <v>37</v>
      </c>
      <c r="G96" s="19" t="s">
        <v>37</v>
      </c>
      <c r="H96" s="29">
        <f t="shared" ref="H96:H97" si="29">SUM(I96:J96)</f>
        <v>30</v>
      </c>
      <c r="I96" s="19">
        <v>0</v>
      </c>
      <c r="J96" s="29">
        <f>SUMPRODUCT(ROUND(IF(IF(J94&gt;0,E94/(J94/H94*D94),0)*J94&gt;J94,J94,IF(J94&gt;0,E94/(J94/H94*D94),0)*J94),0))</f>
        <v>30</v>
      </c>
      <c r="K96" s="29">
        <f>SUMPRODUCT(ROUND(IF(K94&gt;0,E94/D94,0)*K94,0))</f>
        <v>1</v>
      </c>
      <c r="L96" s="19">
        <f>SUMIF($E94:$E94,"&gt;0",L94:L94)</f>
        <v>0</v>
      </c>
      <c r="M96" s="19">
        <f>SUMIF($E94:$E94,"&gt;0",M94:M94)</f>
        <v>0</v>
      </c>
    </row>
    <row r="97" spans="1:13" x14ac:dyDescent="0.3">
      <c r="A97" s="59" t="s">
        <v>39</v>
      </c>
      <c r="B97" s="59"/>
      <c r="C97" s="59"/>
      <c r="D97" s="19">
        <f>SUMIF(G94:G94,"f",D94:D94)</f>
        <v>0</v>
      </c>
      <c r="E97" s="19">
        <f>SUMIF(G94:G94,"f",E94:E94)</f>
        <v>0</v>
      </c>
      <c r="F97" s="19" t="s">
        <v>37</v>
      </c>
      <c r="G97" s="19" t="s">
        <v>37</v>
      </c>
      <c r="H97" s="19">
        <f t="shared" si="29"/>
        <v>0</v>
      </c>
      <c r="I97" s="19">
        <f>SUMIF($G94:$G94,"f",I94:I94)</f>
        <v>0</v>
      </c>
      <c r="J97" s="19">
        <f>SUMIF($G94:$G94,"f",J94:J94)</f>
        <v>0</v>
      </c>
      <c r="K97" s="19">
        <f>SUMIF($G94:$G94,"f",K94:K94)</f>
        <v>0</v>
      </c>
      <c r="L97" s="19">
        <f>SUMIF($G94:$G94,"f",L94:L94)</f>
        <v>0</v>
      </c>
      <c r="M97" s="19">
        <f>SUMIF($G94:$G94,"f",M94:M94)</f>
        <v>0</v>
      </c>
    </row>
    <row r="98" spans="1:13" x14ac:dyDescent="0.3">
      <c r="A98" s="70" t="s">
        <v>41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26"/>
    </row>
    <row r="99" spans="1:13" x14ac:dyDescent="0.3">
      <c r="A99" s="19">
        <v>1</v>
      </c>
      <c r="B99" s="46" t="s">
        <v>102</v>
      </c>
      <c r="C99" s="19">
        <v>3</v>
      </c>
      <c r="D99" s="19">
        <v>6</v>
      </c>
      <c r="E99" s="19">
        <v>3.6</v>
      </c>
      <c r="F99" s="19" t="s">
        <v>70</v>
      </c>
      <c r="G99" s="11" t="s">
        <v>35</v>
      </c>
      <c r="H99" s="11">
        <f>I99+J99</f>
        <v>75</v>
      </c>
      <c r="I99" s="11">
        <v>30</v>
      </c>
      <c r="J99" s="11">
        <v>45</v>
      </c>
      <c r="K99" s="11">
        <v>4</v>
      </c>
      <c r="L99" s="19">
        <v>0</v>
      </c>
      <c r="M99" s="19">
        <v>0</v>
      </c>
    </row>
    <row r="100" spans="1:13" x14ac:dyDescent="0.3">
      <c r="A100" s="19">
        <v>2</v>
      </c>
      <c r="B100" s="46" t="s">
        <v>103</v>
      </c>
      <c r="C100" s="19">
        <v>3</v>
      </c>
      <c r="D100" s="19">
        <v>6</v>
      </c>
      <c r="E100" s="19">
        <v>3.6</v>
      </c>
      <c r="F100" s="19" t="s">
        <v>70</v>
      </c>
      <c r="G100" s="11" t="s">
        <v>35</v>
      </c>
      <c r="H100" s="11">
        <f t="shared" ref="H100" si="30">I100+J100</f>
        <v>75</v>
      </c>
      <c r="I100" s="11">
        <v>30</v>
      </c>
      <c r="J100" s="11">
        <v>45</v>
      </c>
      <c r="K100" s="11">
        <v>4</v>
      </c>
      <c r="L100" s="19">
        <v>0</v>
      </c>
      <c r="M100" s="19">
        <v>0</v>
      </c>
    </row>
    <row r="101" spans="1:13" x14ac:dyDescent="0.3">
      <c r="A101" s="19">
        <v>3</v>
      </c>
      <c r="B101" s="50" t="s">
        <v>104</v>
      </c>
      <c r="C101" s="19">
        <v>3</v>
      </c>
      <c r="D101" s="19">
        <v>2</v>
      </c>
      <c r="E101" s="19">
        <v>0</v>
      </c>
      <c r="F101" s="11" t="s">
        <v>69</v>
      </c>
      <c r="G101" s="11" t="s">
        <v>35</v>
      </c>
      <c r="H101" s="11">
        <f>I101+J101</f>
        <v>30</v>
      </c>
      <c r="I101" s="11">
        <v>30</v>
      </c>
      <c r="J101" s="11">
        <v>0</v>
      </c>
      <c r="K101" s="11">
        <v>2</v>
      </c>
      <c r="L101" s="19">
        <v>0</v>
      </c>
      <c r="M101" s="19">
        <v>0</v>
      </c>
    </row>
    <row r="102" spans="1:13" x14ac:dyDescent="0.3">
      <c r="A102" s="58" t="s">
        <v>36</v>
      </c>
      <c r="B102" s="58"/>
      <c r="C102" s="58"/>
      <c r="D102" s="28">
        <f>SUM(D99:D101)</f>
        <v>14</v>
      </c>
      <c r="E102" s="28">
        <f>SUM(E99:E101)</f>
        <v>7.2</v>
      </c>
      <c r="F102" s="28" t="s">
        <v>37</v>
      </c>
      <c r="G102" s="28" t="s">
        <v>37</v>
      </c>
      <c r="H102" s="28">
        <f>SUM(I102:J102)</f>
        <v>180</v>
      </c>
      <c r="I102" s="28">
        <f>SUM(I99:I101)</f>
        <v>90</v>
      </c>
      <c r="J102" s="28">
        <f>SUM(J99:J101)</f>
        <v>90</v>
      </c>
      <c r="K102" s="28">
        <f>SUM(K99:K101)</f>
        <v>10</v>
      </c>
      <c r="L102" s="28">
        <f>SUM(L99:L101)</f>
        <v>0</v>
      </c>
      <c r="M102" s="28">
        <f>SUM(M99:M101)</f>
        <v>0</v>
      </c>
    </row>
    <row r="103" spans="1:13" x14ac:dyDescent="0.3">
      <c r="A103" s="59" t="s">
        <v>38</v>
      </c>
      <c r="B103" s="59"/>
      <c r="C103" s="59"/>
      <c r="D103" s="19" t="s">
        <v>37</v>
      </c>
      <c r="E103" s="19">
        <f>E102</f>
        <v>7.2</v>
      </c>
      <c r="F103" s="19" t="s">
        <v>37</v>
      </c>
      <c r="G103" s="19" t="s">
        <v>37</v>
      </c>
      <c r="H103" s="29">
        <f t="shared" ref="H103:H104" si="31">SUM(I103:J103)</f>
        <v>90</v>
      </c>
      <c r="I103" s="19">
        <v>0</v>
      </c>
      <c r="J103" s="29" cm="1">
        <f t="array" ref="J103">SUMPRODUCT(ROUND(IF(IF(J99:J101&gt;0,E99:E101/(J99:J101/H99:H101*D99:D101),0)*J99:J101&gt;J99:J101,J99:J101,IF(J99:J101&gt;0,E99:E101/(J99:J101/H99:H101*D99:D101),0)*J99:J101),0))</f>
        <v>90</v>
      </c>
      <c r="K103" s="29" cm="1">
        <f t="array" ref="K103">SUMPRODUCT(ROUND(IF(K99:K101&gt;0,E99:E101/D99:D101,0)*K99:K101,0))</f>
        <v>4</v>
      </c>
      <c r="L103" s="19">
        <f>SUMIF($E99:$E101,"&gt;0",L99:L101)</f>
        <v>0</v>
      </c>
      <c r="M103" s="19">
        <f>SUMIF($E99:$E101,"&gt;0",M99:M101)</f>
        <v>0</v>
      </c>
    </row>
    <row r="104" spans="1:13" x14ac:dyDescent="0.3">
      <c r="A104" s="59" t="s">
        <v>39</v>
      </c>
      <c r="B104" s="59"/>
      <c r="C104" s="59"/>
      <c r="D104" s="19">
        <f>SUMIF(G99:G101,"f",D99:D101)</f>
        <v>0</v>
      </c>
      <c r="E104" s="19">
        <f>SUMIF(G99:G101,"f",E99:E101)</f>
        <v>0</v>
      </c>
      <c r="F104" s="19" t="s">
        <v>37</v>
      </c>
      <c r="G104" s="19" t="s">
        <v>37</v>
      </c>
      <c r="H104" s="19">
        <f t="shared" si="31"/>
        <v>0</v>
      </c>
      <c r="I104" s="19">
        <f>SUMIF($G99:$G101,"f",I99:I101)</f>
        <v>0</v>
      </c>
      <c r="J104" s="19">
        <f>SUMIF($G99:$G101,"f",J99:J101)</f>
        <v>0</v>
      </c>
      <c r="K104" s="19">
        <f>SUMIF($G99:$G101,"f",K99:K101)</f>
        <v>0</v>
      </c>
      <c r="L104" s="19">
        <f>SUMIF($G99:$G101,"f",L99:L101)</f>
        <v>0</v>
      </c>
      <c r="M104" s="19">
        <f>SUMIF($G99:$G101,"f",M99:M101)</f>
        <v>0</v>
      </c>
    </row>
    <row r="105" spans="1:13" x14ac:dyDescent="0.3">
      <c r="A105" s="70" t="s">
        <v>42</v>
      </c>
      <c r="B105" s="71"/>
      <c r="C105" s="71"/>
      <c r="D105" s="71"/>
      <c r="E105" s="71"/>
      <c r="F105" s="71"/>
      <c r="G105" s="71"/>
      <c r="H105" s="71"/>
      <c r="I105" s="61"/>
      <c r="J105" s="61"/>
      <c r="K105" s="61"/>
      <c r="L105" s="71"/>
      <c r="M105" s="26"/>
    </row>
    <row r="106" spans="1:13" x14ac:dyDescent="0.3">
      <c r="A106" s="19">
        <v>1</v>
      </c>
      <c r="B106" s="46" t="s">
        <v>163</v>
      </c>
      <c r="C106" s="19">
        <v>3</v>
      </c>
      <c r="D106" s="19">
        <v>5</v>
      </c>
      <c r="E106" s="19">
        <v>1.25</v>
      </c>
      <c r="F106" s="11" t="s">
        <v>70</v>
      </c>
      <c r="G106" s="19" t="s">
        <v>34</v>
      </c>
      <c r="H106" s="19">
        <f>I106+J106</f>
        <v>60</v>
      </c>
      <c r="I106" s="11">
        <v>30</v>
      </c>
      <c r="J106" s="11">
        <v>30</v>
      </c>
      <c r="K106" s="11">
        <v>4</v>
      </c>
      <c r="L106" s="19">
        <v>0</v>
      </c>
      <c r="M106" s="19">
        <v>0</v>
      </c>
    </row>
    <row r="107" spans="1:13" x14ac:dyDescent="0.3">
      <c r="A107" s="19">
        <v>2</v>
      </c>
      <c r="B107" s="49" t="s">
        <v>164</v>
      </c>
      <c r="C107" s="19">
        <v>3</v>
      </c>
      <c r="D107" s="19">
        <v>4.5</v>
      </c>
      <c r="E107" s="19">
        <v>1.1299999999999999</v>
      </c>
      <c r="F107" s="11" t="s">
        <v>69</v>
      </c>
      <c r="G107" s="19" t="s">
        <v>34</v>
      </c>
      <c r="H107" s="19">
        <f>I107+J107</f>
        <v>60</v>
      </c>
      <c r="I107" s="11">
        <v>30</v>
      </c>
      <c r="J107" s="11">
        <v>30</v>
      </c>
      <c r="K107" s="11">
        <v>2</v>
      </c>
      <c r="L107" s="19">
        <v>0</v>
      </c>
      <c r="M107" s="19">
        <v>0</v>
      </c>
    </row>
    <row r="108" spans="1:13" x14ac:dyDescent="0.3">
      <c r="A108" s="58" t="s">
        <v>36</v>
      </c>
      <c r="B108" s="58"/>
      <c r="C108" s="58"/>
      <c r="D108" s="28">
        <f>SUM(D106:D107)</f>
        <v>9.5</v>
      </c>
      <c r="E108" s="28">
        <f>SUM(E106:E107)</f>
        <v>2.38</v>
      </c>
      <c r="F108" s="28" t="s">
        <v>37</v>
      </c>
      <c r="G108" s="28" t="s">
        <v>37</v>
      </c>
      <c r="H108" s="28">
        <f>SUM(I108:J108)</f>
        <v>120</v>
      </c>
      <c r="I108" s="28">
        <f t="shared" ref="I108:M108" si="32">SUM(I106:I107)</f>
        <v>60</v>
      </c>
      <c r="J108" s="28">
        <f t="shared" si="32"/>
        <v>60</v>
      </c>
      <c r="K108" s="28">
        <f t="shared" si="32"/>
        <v>6</v>
      </c>
      <c r="L108" s="28">
        <f t="shared" si="32"/>
        <v>0</v>
      </c>
      <c r="M108" s="28">
        <f t="shared" si="32"/>
        <v>0</v>
      </c>
    </row>
    <row r="109" spans="1:13" x14ac:dyDescent="0.3">
      <c r="A109" s="59" t="s">
        <v>38</v>
      </c>
      <c r="B109" s="59"/>
      <c r="C109" s="59"/>
      <c r="D109" s="19" t="s">
        <v>37</v>
      </c>
      <c r="E109" s="19">
        <f>E108</f>
        <v>2.38</v>
      </c>
      <c r="F109" s="19" t="s">
        <v>37</v>
      </c>
      <c r="G109" s="19" t="s">
        <v>37</v>
      </c>
      <c r="H109" s="29">
        <f t="shared" ref="H109:H110" si="33">SUM(I109:J109)</f>
        <v>30</v>
      </c>
      <c r="I109" s="19">
        <v>0</v>
      </c>
      <c r="J109" s="29" cm="1">
        <f t="array" ref="J109">SUMPRODUCT(ROUND(IF(IF(J106:J107&gt;0,E106:E107/(J106:J107/H106:H107*D106:D107),0)*J106:J107&gt;J106:J107,J106:J107,IF(J106:J107&gt;0,E106:E107/(J106:J107/H106:H107*D106:D107),0)*J106:J107),0))</f>
        <v>30</v>
      </c>
      <c r="K109" s="29" cm="1">
        <f t="array" ref="K109">SUMPRODUCT(ROUND(IF(K106:K107&gt;0,E106:E107/D106:D107,0)*K106:K107,0))</f>
        <v>2</v>
      </c>
      <c r="L109" s="19">
        <f t="shared" ref="L109:M109" si="34">SUMIF($E106:$E107,"&gt;0",L106:L107)</f>
        <v>0</v>
      </c>
      <c r="M109" s="19">
        <f t="shared" si="34"/>
        <v>0</v>
      </c>
    </row>
    <row r="110" spans="1:13" x14ac:dyDescent="0.3">
      <c r="A110" s="59" t="s">
        <v>39</v>
      </c>
      <c r="B110" s="59"/>
      <c r="C110" s="59"/>
      <c r="D110" s="19">
        <f>SUMIF(G106:G107,"f",D106:D107)</f>
        <v>9.5</v>
      </c>
      <c r="E110" s="19">
        <f>SUMIF(G106:G107,"f",E106:E107)</f>
        <v>2.38</v>
      </c>
      <c r="F110" s="19" t="s">
        <v>37</v>
      </c>
      <c r="G110" s="19" t="s">
        <v>37</v>
      </c>
      <c r="H110" s="19">
        <f t="shared" si="33"/>
        <v>120</v>
      </c>
      <c r="I110" s="19">
        <f t="shared" ref="I110:J110" si="35">SUMIF($G106:$G107,"f",I106:I107)</f>
        <v>60</v>
      </c>
      <c r="J110" s="19">
        <f t="shared" si="35"/>
        <v>60</v>
      </c>
      <c r="K110" s="19">
        <f>SUMIF($G106:$G107,"f",K106:K107)</f>
        <v>6</v>
      </c>
      <c r="L110" s="19">
        <f t="shared" ref="L110:M110" si="36">SUMIF($G106:$G107,"f",L106:L107)</f>
        <v>0</v>
      </c>
      <c r="M110" s="19">
        <f t="shared" si="36"/>
        <v>0</v>
      </c>
    </row>
    <row r="111" spans="1:13" x14ac:dyDescent="0.3">
      <c r="A111" s="58" t="s">
        <v>85</v>
      </c>
      <c r="B111" s="58"/>
      <c r="C111" s="58"/>
      <c r="D111" s="28">
        <f>D90+D95+D102+D108</f>
        <v>30</v>
      </c>
      <c r="E111" s="28">
        <f>E90+E95+E102+E108</f>
        <v>11.829999999999998</v>
      </c>
      <c r="F111" s="28" t="s">
        <v>37</v>
      </c>
      <c r="G111" s="28" t="s">
        <v>37</v>
      </c>
      <c r="H111" s="28">
        <f t="shared" ref="H111:M111" si="37">H90+H95+H102+H108</f>
        <v>420</v>
      </c>
      <c r="I111" s="28">
        <f t="shared" si="37"/>
        <v>180</v>
      </c>
      <c r="J111" s="28">
        <f t="shared" si="37"/>
        <v>240</v>
      </c>
      <c r="K111" s="28">
        <f t="shared" si="37"/>
        <v>19</v>
      </c>
      <c r="L111" s="28">
        <f t="shared" si="37"/>
        <v>0</v>
      </c>
      <c r="M111" s="28">
        <f t="shared" si="37"/>
        <v>0</v>
      </c>
    </row>
    <row r="113" spans="1:13" x14ac:dyDescent="0.3">
      <c r="A113" s="26" t="s">
        <v>13</v>
      </c>
    </row>
    <row r="114" spans="1:13" ht="72" customHeight="1" x14ac:dyDescent="0.3">
      <c r="A114" s="66" t="s">
        <v>24</v>
      </c>
      <c r="B114" s="66" t="s">
        <v>25</v>
      </c>
      <c r="C114" s="63" t="s">
        <v>26</v>
      </c>
      <c r="D114" s="63" t="s">
        <v>27</v>
      </c>
      <c r="E114" s="62" t="s">
        <v>28</v>
      </c>
      <c r="F114" s="63" t="s">
        <v>29</v>
      </c>
      <c r="G114" s="62" t="s">
        <v>30</v>
      </c>
      <c r="H114" s="67" t="s">
        <v>31</v>
      </c>
      <c r="I114" s="67"/>
      <c r="J114" s="67"/>
      <c r="K114" s="67"/>
      <c r="L114" s="63" t="s">
        <v>91</v>
      </c>
      <c r="M114" s="63" t="s">
        <v>134</v>
      </c>
    </row>
    <row r="115" spans="1:13" ht="72" customHeight="1" x14ac:dyDescent="0.3">
      <c r="A115" s="66"/>
      <c r="B115" s="66"/>
      <c r="C115" s="63"/>
      <c r="D115" s="63"/>
      <c r="E115" s="62"/>
      <c r="F115" s="63"/>
      <c r="G115" s="62"/>
      <c r="H115" s="53" t="s">
        <v>2</v>
      </c>
      <c r="I115" s="27" t="s">
        <v>3</v>
      </c>
      <c r="J115" s="27" t="s">
        <v>4</v>
      </c>
      <c r="K115" s="27" t="s">
        <v>66</v>
      </c>
      <c r="L115" s="63"/>
      <c r="M115" s="63"/>
    </row>
    <row r="116" spans="1:13" x14ac:dyDescent="0.3">
      <c r="A116" s="72" t="s">
        <v>32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</row>
    <row r="117" spans="1:13" x14ac:dyDescent="0.3">
      <c r="A117" s="74" t="s">
        <v>33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</row>
    <row r="118" spans="1:13" x14ac:dyDescent="0.3">
      <c r="A118" s="19">
        <v>1</v>
      </c>
      <c r="B118" s="46" t="s">
        <v>14</v>
      </c>
      <c r="C118" s="11">
        <v>4</v>
      </c>
      <c r="D118" s="11">
        <v>2</v>
      </c>
      <c r="E118" s="19">
        <v>0</v>
      </c>
      <c r="F118" s="11" t="s">
        <v>69</v>
      </c>
      <c r="G118" s="19" t="s">
        <v>34</v>
      </c>
      <c r="H118" s="19">
        <f t="shared" ref="H118:H119" si="38">I118+J118</f>
        <v>30</v>
      </c>
      <c r="I118" s="11">
        <v>0</v>
      </c>
      <c r="J118" s="11">
        <v>30</v>
      </c>
      <c r="K118" s="11">
        <v>1</v>
      </c>
      <c r="L118" s="19">
        <v>0</v>
      </c>
      <c r="M118" s="19">
        <v>0</v>
      </c>
    </row>
    <row r="119" spans="1:13" x14ac:dyDescent="0.3">
      <c r="A119" s="19">
        <v>2</v>
      </c>
      <c r="B119" s="46" t="s">
        <v>15</v>
      </c>
      <c r="C119" s="11">
        <v>4</v>
      </c>
      <c r="D119" s="11">
        <v>0</v>
      </c>
      <c r="E119" s="19">
        <v>0</v>
      </c>
      <c r="F119" s="11" t="s">
        <v>69</v>
      </c>
      <c r="G119" s="19" t="s">
        <v>35</v>
      </c>
      <c r="H119" s="19">
        <f t="shared" si="38"/>
        <v>30</v>
      </c>
      <c r="I119" s="11">
        <v>0</v>
      </c>
      <c r="J119" s="11">
        <v>30</v>
      </c>
      <c r="K119" s="11">
        <v>0</v>
      </c>
      <c r="L119" s="19">
        <v>0</v>
      </c>
      <c r="M119" s="19">
        <v>0</v>
      </c>
    </row>
    <row r="120" spans="1:13" x14ac:dyDescent="0.3">
      <c r="A120" s="58" t="s">
        <v>36</v>
      </c>
      <c r="B120" s="58"/>
      <c r="C120" s="58"/>
      <c r="D120" s="28">
        <f>SUM(D118:D119)</f>
        <v>2</v>
      </c>
      <c r="E120" s="28">
        <f>SUM(E118:E119)</f>
        <v>0</v>
      </c>
      <c r="F120" s="28" t="s">
        <v>37</v>
      </c>
      <c r="G120" s="28" t="s">
        <v>37</v>
      </c>
      <c r="H120" s="28">
        <f>SUM(I120:J120)</f>
        <v>60</v>
      </c>
      <c r="I120" s="28">
        <f t="shared" ref="I120:M120" si="39">SUM(I118:I119)</f>
        <v>0</v>
      </c>
      <c r="J120" s="28">
        <f t="shared" si="39"/>
        <v>60</v>
      </c>
      <c r="K120" s="28">
        <f t="shared" si="39"/>
        <v>1</v>
      </c>
      <c r="L120" s="28">
        <f t="shared" si="39"/>
        <v>0</v>
      </c>
      <c r="M120" s="28">
        <f t="shared" si="39"/>
        <v>0</v>
      </c>
    </row>
    <row r="121" spans="1:13" x14ac:dyDescent="0.3">
      <c r="A121" s="59" t="s">
        <v>38</v>
      </c>
      <c r="B121" s="59"/>
      <c r="C121" s="59"/>
      <c r="D121" s="19" t="s">
        <v>37</v>
      </c>
      <c r="E121" s="19">
        <f>E120</f>
        <v>0</v>
      </c>
      <c r="F121" s="19" t="s">
        <v>37</v>
      </c>
      <c r="G121" s="19" t="s">
        <v>37</v>
      </c>
      <c r="H121" s="29">
        <f t="shared" ref="H121:H122" si="40">SUM(I121:J121)</f>
        <v>0</v>
      </c>
      <c r="I121" s="19">
        <v>0</v>
      </c>
      <c r="J121" s="29">
        <v>0</v>
      </c>
      <c r="K121" s="29" cm="1">
        <f t="array" ref="K121">SUMPRODUCT(ROUND(IF(K118:K119&gt;0,E118:E119/D118:D119,0)*K118:K119,0))</f>
        <v>0</v>
      </c>
      <c r="L121" s="19">
        <f t="shared" ref="L121:M121" si="41">SUMIF($E118:$E119,"&gt;0",L118:L119)</f>
        <v>0</v>
      </c>
      <c r="M121" s="19">
        <f t="shared" si="41"/>
        <v>0</v>
      </c>
    </row>
    <row r="122" spans="1:13" x14ac:dyDescent="0.3">
      <c r="A122" s="59" t="s">
        <v>39</v>
      </c>
      <c r="B122" s="59"/>
      <c r="C122" s="59"/>
      <c r="D122" s="19">
        <f>SUMIF(G118:G119,"f",D118:D119)</f>
        <v>2</v>
      </c>
      <c r="E122" s="19">
        <f>SUMIF(G118:G119,"f",E118:E119)</f>
        <v>0</v>
      </c>
      <c r="F122" s="19" t="s">
        <v>37</v>
      </c>
      <c r="G122" s="19" t="s">
        <v>37</v>
      </c>
      <c r="H122" s="19">
        <f t="shared" si="40"/>
        <v>30</v>
      </c>
      <c r="I122" s="19">
        <f t="shared" ref="I122:J122" si="42">SUMIF($G118:$G119,"f",I118:I119)</f>
        <v>0</v>
      </c>
      <c r="J122" s="19">
        <f t="shared" si="42"/>
        <v>30</v>
      </c>
      <c r="K122" s="19">
        <f>SUMIF($G118:$G119,"f",K118:K119)</f>
        <v>1</v>
      </c>
      <c r="L122" s="19">
        <f t="shared" ref="L122:M122" si="43">SUMIF($G118:$G119,"f",L118:L119)</f>
        <v>0</v>
      </c>
      <c r="M122" s="19">
        <f t="shared" si="43"/>
        <v>0</v>
      </c>
    </row>
    <row r="123" spans="1:13" x14ac:dyDescent="0.3">
      <c r="A123" s="70" t="s">
        <v>41</v>
      </c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26"/>
    </row>
    <row r="124" spans="1:13" x14ac:dyDescent="0.3">
      <c r="A124" s="19">
        <v>1</v>
      </c>
      <c r="B124" s="46" t="s">
        <v>108</v>
      </c>
      <c r="C124" s="19">
        <v>4</v>
      </c>
      <c r="D124" s="19">
        <v>5</v>
      </c>
      <c r="E124" s="19">
        <v>2.5</v>
      </c>
      <c r="F124" s="11" t="s">
        <v>70</v>
      </c>
      <c r="G124" s="19" t="s">
        <v>35</v>
      </c>
      <c r="H124" s="19">
        <f>I124+J124</f>
        <v>60</v>
      </c>
      <c r="I124" s="11">
        <v>30</v>
      </c>
      <c r="J124" s="11">
        <v>30</v>
      </c>
      <c r="K124" s="11">
        <v>4</v>
      </c>
      <c r="L124" s="19">
        <v>0</v>
      </c>
      <c r="M124" s="19">
        <v>0</v>
      </c>
    </row>
    <row r="125" spans="1:13" x14ac:dyDescent="0.3">
      <c r="A125" s="58" t="s">
        <v>36</v>
      </c>
      <c r="B125" s="58"/>
      <c r="C125" s="58"/>
      <c r="D125" s="28">
        <f>SUM(D124:D124)</f>
        <v>5</v>
      </c>
      <c r="E125" s="28">
        <f>SUM(E124:E124)</f>
        <v>2.5</v>
      </c>
      <c r="F125" s="28" t="s">
        <v>37</v>
      </c>
      <c r="G125" s="28" t="s">
        <v>37</v>
      </c>
      <c r="H125" s="28">
        <f t="shared" ref="H125:M125" si="44">SUM(H124:H124)</f>
        <v>60</v>
      </c>
      <c r="I125" s="28">
        <f t="shared" si="44"/>
        <v>30</v>
      </c>
      <c r="J125" s="28">
        <f t="shared" si="44"/>
        <v>30</v>
      </c>
      <c r="K125" s="28">
        <f t="shared" si="44"/>
        <v>4</v>
      </c>
      <c r="L125" s="28">
        <f t="shared" si="44"/>
        <v>0</v>
      </c>
      <c r="M125" s="28">
        <f t="shared" si="44"/>
        <v>0</v>
      </c>
    </row>
    <row r="126" spans="1:13" x14ac:dyDescent="0.3">
      <c r="A126" s="59" t="s">
        <v>38</v>
      </c>
      <c r="B126" s="59"/>
      <c r="C126" s="59"/>
      <c r="D126" s="19" t="s">
        <v>37</v>
      </c>
      <c r="E126" s="19">
        <f>E125</f>
        <v>2.5</v>
      </c>
      <c r="F126" s="19" t="s">
        <v>37</v>
      </c>
      <c r="G126" s="19" t="s">
        <v>37</v>
      </c>
      <c r="H126" s="29">
        <f>SUM(I126:J126)</f>
        <v>30</v>
      </c>
      <c r="I126" s="19">
        <v>0</v>
      </c>
      <c r="J126" s="29">
        <f>SUMPRODUCT(ROUND(IF(IF(J124&gt;0,E124/(J124/H124*D124),0)*J124&gt;J124,J124,IF(J124&gt;0,E124/(J124/H124*D124),0)*J124),0))</f>
        <v>30</v>
      </c>
      <c r="K126" s="29">
        <f>SUMPRODUCT(ROUND(IF(K124&gt;0,E124/D124,0)*K124,0))</f>
        <v>2</v>
      </c>
      <c r="L126" s="19">
        <f>SUMIF($E124:$E124,"&gt;0",L124:L124)</f>
        <v>0</v>
      </c>
      <c r="M126" s="19">
        <f>SUMIF($E124:$E124,"&gt;0",M124:M124)</f>
        <v>0</v>
      </c>
    </row>
    <row r="127" spans="1:13" x14ac:dyDescent="0.3">
      <c r="A127" s="59" t="s">
        <v>39</v>
      </c>
      <c r="B127" s="59"/>
      <c r="C127" s="59"/>
      <c r="D127" s="19">
        <f>SUMIF(G124:G124,"f",D124:D124)</f>
        <v>0</v>
      </c>
      <c r="E127" s="19">
        <f>SUMIF(G124:G124,"f",E124:E124)</f>
        <v>0</v>
      </c>
      <c r="F127" s="19" t="s">
        <v>37</v>
      </c>
      <c r="G127" s="19" t="s">
        <v>37</v>
      </c>
      <c r="H127" s="19">
        <f t="shared" ref="H127" si="45">SUM(I127:J127)</f>
        <v>0</v>
      </c>
      <c r="I127" s="19">
        <f>SUMIF($G124:$G124,"f",I124:I124)</f>
        <v>0</v>
      </c>
      <c r="J127" s="19">
        <f>SUMIF($G124:$G124,"f",J124:J124)</f>
        <v>0</v>
      </c>
      <c r="K127" s="19">
        <f>SUMIF($G124:$G124,"f",K124:K124)</f>
        <v>0</v>
      </c>
      <c r="L127" s="19">
        <f>SUMIF($G124:$G124,"f",L124:L124)</f>
        <v>0</v>
      </c>
      <c r="M127" s="19">
        <f>SUMIF($G124:$G124,"f",M124:M124)</f>
        <v>0</v>
      </c>
    </row>
    <row r="128" spans="1:13" x14ac:dyDescent="0.3">
      <c r="A128" s="70" t="s">
        <v>42</v>
      </c>
      <c r="B128" s="71"/>
      <c r="C128" s="71"/>
      <c r="D128" s="71"/>
      <c r="E128" s="71"/>
      <c r="F128" s="71"/>
      <c r="G128" s="71"/>
      <c r="H128" s="71"/>
      <c r="I128" s="61"/>
      <c r="J128" s="61"/>
      <c r="K128" s="61"/>
      <c r="L128" s="71"/>
      <c r="M128" s="26"/>
    </row>
    <row r="129" spans="1:13" s="23" customFormat="1" x14ac:dyDescent="0.3">
      <c r="A129" s="19">
        <v>1</v>
      </c>
      <c r="B129" s="49" t="s">
        <v>165</v>
      </c>
      <c r="C129" s="19">
        <v>4</v>
      </c>
      <c r="D129" s="19">
        <v>6</v>
      </c>
      <c r="E129" s="19">
        <v>3.6</v>
      </c>
      <c r="F129" s="11" t="s">
        <v>70</v>
      </c>
      <c r="G129" s="19" t="s">
        <v>34</v>
      </c>
      <c r="H129" s="19">
        <f>I129+J129</f>
        <v>75</v>
      </c>
      <c r="I129" s="19">
        <v>30</v>
      </c>
      <c r="J129" s="19">
        <v>45</v>
      </c>
      <c r="K129" s="19">
        <v>4</v>
      </c>
      <c r="L129" s="19">
        <v>0</v>
      </c>
      <c r="M129" s="19">
        <v>0</v>
      </c>
    </row>
    <row r="130" spans="1:13" x14ac:dyDescent="0.3">
      <c r="A130" s="19">
        <v>2</v>
      </c>
      <c r="B130" s="37" t="s">
        <v>166</v>
      </c>
      <c r="C130" s="19">
        <v>4</v>
      </c>
      <c r="D130" s="38">
        <v>5</v>
      </c>
      <c r="E130" s="19">
        <v>1.25</v>
      </c>
      <c r="F130" s="19" t="s">
        <v>70</v>
      </c>
      <c r="G130" s="19" t="s">
        <v>34</v>
      </c>
      <c r="H130" s="19">
        <f t="shared" ref="H130" si="46">I130+J130</f>
        <v>60</v>
      </c>
      <c r="I130" s="19">
        <v>30</v>
      </c>
      <c r="J130" s="19">
        <v>30</v>
      </c>
      <c r="K130" s="19">
        <v>4</v>
      </c>
      <c r="L130" s="19">
        <v>0</v>
      </c>
      <c r="M130" s="19">
        <v>0</v>
      </c>
    </row>
    <row r="131" spans="1:13" x14ac:dyDescent="0.3">
      <c r="A131" s="19">
        <v>3</v>
      </c>
      <c r="B131" s="46" t="s">
        <v>9</v>
      </c>
      <c r="C131" s="19">
        <v>4</v>
      </c>
      <c r="D131" s="19">
        <v>3.5</v>
      </c>
      <c r="E131" s="19">
        <v>2.33</v>
      </c>
      <c r="F131" s="11" t="s">
        <v>69</v>
      </c>
      <c r="G131" s="19" t="s">
        <v>34</v>
      </c>
      <c r="H131" s="19">
        <f t="shared" ref="H131" si="47">I131+J131</f>
        <v>45</v>
      </c>
      <c r="I131" s="11">
        <v>15</v>
      </c>
      <c r="J131" s="11">
        <v>30</v>
      </c>
      <c r="K131" s="11">
        <v>2</v>
      </c>
      <c r="L131" s="19">
        <v>0</v>
      </c>
      <c r="M131" s="19">
        <v>0</v>
      </c>
    </row>
    <row r="132" spans="1:13" x14ac:dyDescent="0.3">
      <c r="A132" s="19">
        <v>4</v>
      </c>
      <c r="B132" s="46" t="s">
        <v>167</v>
      </c>
      <c r="C132" s="19">
        <v>4</v>
      </c>
      <c r="D132" s="19">
        <v>3.5</v>
      </c>
      <c r="E132" s="19">
        <v>2.33</v>
      </c>
      <c r="F132" s="11" t="s">
        <v>69</v>
      </c>
      <c r="G132" s="19" t="s">
        <v>34</v>
      </c>
      <c r="H132" s="19">
        <f t="shared" ref="H132" si="48">I132+J132</f>
        <v>45</v>
      </c>
      <c r="I132" s="11">
        <v>15</v>
      </c>
      <c r="J132" s="11">
        <v>30</v>
      </c>
      <c r="K132" s="11">
        <v>2</v>
      </c>
      <c r="L132" s="19">
        <v>0</v>
      </c>
      <c r="M132" s="19">
        <v>0</v>
      </c>
    </row>
    <row r="133" spans="1:13" x14ac:dyDescent="0.3">
      <c r="A133" s="19">
        <v>5</v>
      </c>
      <c r="B133" s="37" t="s">
        <v>113</v>
      </c>
      <c r="C133" s="19">
        <v>4</v>
      </c>
      <c r="D133" s="19">
        <v>5</v>
      </c>
      <c r="E133" s="19">
        <v>2.5</v>
      </c>
      <c r="F133" s="19" t="s">
        <v>70</v>
      </c>
      <c r="G133" s="11" t="s">
        <v>34</v>
      </c>
      <c r="H133" s="11">
        <f>I133+J133</f>
        <v>60</v>
      </c>
      <c r="I133" s="11">
        <v>30</v>
      </c>
      <c r="J133" s="11">
        <v>30</v>
      </c>
      <c r="K133" s="11">
        <v>4</v>
      </c>
      <c r="L133" s="19">
        <v>0</v>
      </c>
      <c r="M133" s="19">
        <v>0</v>
      </c>
    </row>
    <row r="134" spans="1:13" x14ac:dyDescent="0.3">
      <c r="A134" s="58" t="s">
        <v>36</v>
      </c>
      <c r="B134" s="58"/>
      <c r="C134" s="58"/>
      <c r="D134" s="28">
        <f>SUM(D129:D133)</f>
        <v>23</v>
      </c>
      <c r="E134" s="28">
        <f>SUM(E129:E133)</f>
        <v>12.01</v>
      </c>
      <c r="F134" s="28" t="s">
        <v>37</v>
      </c>
      <c r="G134" s="28" t="s">
        <v>37</v>
      </c>
      <c r="H134" s="28">
        <f t="shared" ref="H134:M134" si="49">SUM(H129:H133)</f>
        <v>285</v>
      </c>
      <c r="I134" s="28">
        <f t="shared" si="49"/>
        <v>120</v>
      </c>
      <c r="J134" s="28">
        <f t="shared" si="49"/>
        <v>165</v>
      </c>
      <c r="K134" s="28">
        <f t="shared" si="49"/>
        <v>16</v>
      </c>
      <c r="L134" s="28">
        <f t="shared" si="49"/>
        <v>0</v>
      </c>
      <c r="M134" s="28">
        <f t="shared" si="49"/>
        <v>0</v>
      </c>
    </row>
    <row r="135" spans="1:13" x14ac:dyDescent="0.3">
      <c r="A135" s="59" t="s">
        <v>38</v>
      </c>
      <c r="B135" s="59"/>
      <c r="C135" s="59"/>
      <c r="D135" s="19" t="s">
        <v>37</v>
      </c>
      <c r="E135" s="19">
        <f>E134</f>
        <v>12.01</v>
      </c>
      <c r="F135" s="19" t="s">
        <v>37</v>
      </c>
      <c r="G135" s="19" t="s">
        <v>37</v>
      </c>
      <c r="H135" s="29">
        <f>SUM(I135:J135)</f>
        <v>150</v>
      </c>
      <c r="I135" s="19">
        <v>0</v>
      </c>
      <c r="J135" s="29" cm="1">
        <f t="array" ref="J135">SUMPRODUCT(ROUND(IF(IF(J129:J133&gt;0,E129:E133/(J129:J133/H129:H133*D129:D133),0)*J129:J133&gt;J129:J133,J129:J133,IF(J129:J133&gt;0,E129:E133/(J129:J133/H129:H133*D129:D133),0)*J129:J133),0))</f>
        <v>150</v>
      </c>
      <c r="K135" s="29" cm="1">
        <f t="array" ref="K135">SUMPRODUCT(ROUND(IF(K129:K133&gt;0,E129:E133/D129:D133,0)*K129:K133,0))</f>
        <v>7</v>
      </c>
      <c r="L135" s="19">
        <f>SUMIF($E129:$E133,"&gt;0",L129:L133)</f>
        <v>0</v>
      </c>
      <c r="M135" s="19">
        <f>SUMIF($E129:$E133,"&gt;0",M129:M133)</f>
        <v>0</v>
      </c>
    </row>
    <row r="136" spans="1:13" x14ac:dyDescent="0.3">
      <c r="A136" s="59" t="s">
        <v>39</v>
      </c>
      <c r="B136" s="59"/>
      <c r="C136" s="59"/>
      <c r="D136" s="19">
        <f>SUMIF(G129:G133,"f",D129:D133)</f>
        <v>23</v>
      </c>
      <c r="E136" s="19">
        <f>SUMIF(G129:G133,"f",E129:E133)</f>
        <v>12.01</v>
      </c>
      <c r="F136" s="19" t="s">
        <v>37</v>
      </c>
      <c r="G136" s="19" t="s">
        <v>37</v>
      </c>
      <c r="H136" s="19">
        <f t="shared" ref="H136" si="50">SUM(I136:J136)</f>
        <v>285</v>
      </c>
      <c r="I136" s="19">
        <f>SUMIF($G129:$G133,"f",I129:I133)</f>
        <v>120</v>
      </c>
      <c r="J136" s="19">
        <f>SUMIF($G129:$G133,"f",J129:J133)</f>
        <v>165</v>
      </c>
      <c r="K136" s="19">
        <f>SUMIF($G129:$G133,"f",K129:K133)</f>
        <v>16</v>
      </c>
      <c r="L136" s="19">
        <f>SUMIF($G129:$G133,"f",L129:L133)</f>
        <v>0</v>
      </c>
      <c r="M136" s="19">
        <f>SUMIF($G129:$G133,"f",M129:M133)</f>
        <v>0</v>
      </c>
    </row>
    <row r="137" spans="1:13" x14ac:dyDescent="0.3">
      <c r="A137" s="58" t="s">
        <v>86</v>
      </c>
      <c r="B137" s="58"/>
      <c r="C137" s="58"/>
      <c r="D137" s="28">
        <f>D120+D125+D134</f>
        <v>30</v>
      </c>
      <c r="E137" s="28">
        <f>E120+E125+E134</f>
        <v>14.51</v>
      </c>
      <c r="F137" s="28" t="s">
        <v>37</v>
      </c>
      <c r="G137" s="28" t="s">
        <v>37</v>
      </c>
      <c r="H137" s="28">
        <f t="shared" ref="H137:M137" si="51">H120+H125+H134</f>
        <v>405</v>
      </c>
      <c r="I137" s="28">
        <f t="shared" si="51"/>
        <v>150</v>
      </c>
      <c r="J137" s="28">
        <f t="shared" si="51"/>
        <v>255</v>
      </c>
      <c r="K137" s="28">
        <f t="shared" si="51"/>
        <v>21</v>
      </c>
      <c r="L137" s="28">
        <f t="shared" si="51"/>
        <v>0</v>
      </c>
      <c r="M137" s="28">
        <f t="shared" si="51"/>
        <v>0</v>
      </c>
    </row>
    <row r="138" spans="1:13" x14ac:dyDescent="0.3">
      <c r="A138" s="58" t="s">
        <v>87</v>
      </c>
      <c r="B138" s="58"/>
      <c r="C138" s="58"/>
      <c r="D138" s="28">
        <f>D111+D137</f>
        <v>60</v>
      </c>
      <c r="E138" s="28">
        <f>E111+E137</f>
        <v>26.339999999999996</v>
      </c>
      <c r="F138" s="28" t="s">
        <v>37</v>
      </c>
      <c r="G138" s="28" t="s">
        <v>37</v>
      </c>
      <c r="H138" s="28">
        <f t="shared" ref="H138:M138" si="52">H111+H137</f>
        <v>825</v>
      </c>
      <c r="I138" s="28">
        <f t="shared" si="52"/>
        <v>330</v>
      </c>
      <c r="J138" s="28">
        <f t="shared" si="52"/>
        <v>495</v>
      </c>
      <c r="K138" s="28">
        <f t="shared" si="52"/>
        <v>40</v>
      </c>
      <c r="L138" s="28">
        <f t="shared" si="52"/>
        <v>0</v>
      </c>
      <c r="M138" s="28">
        <f t="shared" si="52"/>
        <v>0</v>
      </c>
    </row>
    <row r="140" spans="1:13" x14ac:dyDescent="0.3">
      <c r="A140" s="26" t="s">
        <v>17</v>
      </c>
    </row>
    <row r="141" spans="1:13" ht="72" customHeight="1" x14ac:dyDescent="0.3">
      <c r="A141" s="66" t="s">
        <v>24</v>
      </c>
      <c r="B141" s="66" t="s">
        <v>25</v>
      </c>
      <c r="C141" s="63" t="s">
        <v>26</v>
      </c>
      <c r="D141" s="63" t="s">
        <v>27</v>
      </c>
      <c r="E141" s="62" t="s">
        <v>28</v>
      </c>
      <c r="F141" s="63" t="s">
        <v>29</v>
      </c>
      <c r="G141" s="62" t="s">
        <v>30</v>
      </c>
      <c r="H141" s="67" t="s">
        <v>31</v>
      </c>
      <c r="I141" s="67"/>
      <c r="J141" s="67"/>
      <c r="K141" s="67"/>
      <c r="L141" s="63" t="s">
        <v>91</v>
      </c>
      <c r="M141" s="63" t="s">
        <v>134</v>
      </c>
    </row>
    <row r="142" spans="1:13" ht="72" customHeight="1" x14ac:dyDescent="0.3">
      <c r="A142" s="66"/>
      <c r="B142" s="66"/>
      <c r="C142" s="63"/>
      <c r="D142" s="63"/>
      <c r="E142" s="62"/>
      <c r="F142" s="63"/>
      <c r="G142" s="62"/>
      <c r="H142" s="53" t="s">
        <v>2</v>
      </c>
      <c r="I142" s="27" t="s">
        <v>3</v>
      </c>
      <c r="J142" s="27" t="s">
        <v>4</v>
      </c>
      <c r="K142" s="27" t="s">
        <v>66</v>
      </c>
      <c r="L142" s="63"/>
      <c r="M142" s="63"/>
    </row>
    <row r="143" spans="1:13" x14ac:dyDescent="0.3">
      <c r="A143" s="72" t="s">
        <v>32</v>
      </c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</row>
    <row r="144" spans="1:13" x14ac:dyDescent="0.3">
      <c r="A144" s="74" t="s">
        <v>33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</row>
    <row r="145" spans="1:13" x14ac:dyDescent="0.3">
      <c r="A145" s="19">
        <v>1</v>
      </c>
      <c r="B145" s="46" t="s">
        <v>18</v>
      </c>
      <c r="C145" s="11">
        <v>5</v>
      </c>
      <c r="D145" s="11">
        <v>2</v>
      </c>
      <c r="E145" s="19">
        <v>0</v>
      </c>
      <c r="F145" s="19" t="s">
        <v>70</v>
      </c>
      <c r="G145" s="19" t="s">
        <v>34</v>
      </c>
      <c r="H145" s="19">
        <f t="shared" ref="H145" si="53">I145+J145</f>
        <v>30</v>
      </c>
      <c r="I145" s="11">
        <v>0</v>
      </c>
      <c r="J145" s="11">
        <v>30</v>
      </c>
      <c r="K145" s="11">
        <v>1</v>
      </c>
      <c r="L145" s="19">
        <v>0</v>
      </c>
      <c r="M145" s="19">
        <v>0</v>
      </c>
    </row>
    <row r="146" spans="1:13" x14ac:dyDescent="0.3">
      <c r="A146" s="58" t="s">
        <v>36</v>
      </c>
      <c r="B146" s="58"/>
      <c r="C146" s="58"/>
      <c r="D146" s="28">
        <f>SUM(D145:D145)</f>
        <v>2</v>
      </c>
      <c r="E146" s="28">
        <f>SUM(E145:E145)</f>
        <v>0</v>
      </c>
      <c r="F146" s="28" t="s">
        <v>37</v>
      </c>
      <c r="G146" s="28" t="s">
        <v>37</v>
      </c>
      <c r="H146" s="28">
        <f>SUM(I146:J146)</f>
        <v>30</v>
      </c>
      <c r="I146" s="28">
        <f>SUM(I145:I145)</f>
        <v>0</v>
      </c>
      <c r="J146" s="28">
        <f>SUM(J145:J145)</f>
        <v>30</v>
      </c>
      <c r="K146" s="28">
        <f>SUM(K145:K145)</f>
        <v>1</v>
      </c>
      <c r="L146" s="28">
        <f>SUM(L145:L145)</f>
        <v>0</v>
      </c>
      <c r="M146" s="28">
        <f>SUM(M145:M145)</f>
        <v>0</v>
      </c>
    </row>
    <row r="147" spans="1:13" x14ac:dyDescent="0.3">
      <c r="A147" s="59" t="s">
        <v>38</v>
      </c>
      <c r="B147" s="59"/>
      <c r="C147" s="59"/>
      <c r="D147" s="19" t="s">
        <v>37</v>
      </c>
      <c r="E147" s="19">
        <f>E146</f>
        <v>0</v>
      </c>
      <c r="F147" s="19" t="s">
        <v>37</v>
      </c>
      <c r="G147" s="19" t="s">
        <v>37</v>
      </c>
      <c r="H147" s="29">
        <f t="shared" ref="H147:H148" si="54">SUM(I147:J147)</f>
        <v>0</v>
      </c>
      <c r="I147" s="19">
        <v>0</v>
      </c>
      <c r="J147" s="29">
        <f>SUMPRODUCT(ROUND(IF(IF(J145&gt;0,E145/(J145/H145*D145),0)*J145&gt;J145,J145,IF(J145&gt;0,E145/(J145/H145*D145),0)*J145),0))</f>
        <v>0</v>
      </c>
      <c r="K147" s="29">
        <f>SUMPRODUCT(ROUND(IF(K145&gt;0,E145/D145,0)*K145,0))</f>
        <v>0</v>
      </c>
      <c r="L147" s="19">
        <f>SUMIF($E145:$E145,"&gt;0",L145:L145)</f>
        <v>0</v>
      </c>
      <c r="M147" s="19">
        <f>SUMIF($E145:$E145,"&gt;0",M145:M145)</f>
        <v>0</v>
      </c>
    </row>
    <row r="148" spans="1:13" x14ac:dyDescent="0.3">
      <c r="A148" s="59" t="s">
        <v>39</v>
      </c>
      <c r="B148" s="59"/>
      <c r="C148" s="59"/>
      <c r="D148" s="19">
        <f>SUMIF(G145:G145,"f",D145:D145)</f>
        <v>2</v>
      </c>
      <c r="E148" s="19">
        <f>SUMIF(G145:G145,"f",E145:E145)</f>
        <v>0</v>
      </c>
      <c r="F148" s="19" t="s">
        <v>37</v>
      </c>
      <c r="G148" s="19" t="s">
        <v>37</v>
      </c>
      <c r="H148" s="19">
        <f t="shared" si="54"/>
        <v>30</v>
      </c>
      <c r="I148" s="19">
        <f>SUMIF($G145:$G145,"f",I145:I145)</f>
        <v>0</v>
      </c>
      <c r="J148" s="19">
        <f>SUMIF($G145:$G145,"f",J145:J145)</f>
        <v>30</v>
      </c>
      <c r="K148" s="19">
        <f>SUMIF($G145:$G145,"f",K145:K145)</f>
        <v>1</v>
      </c>
      <c r="L148" s="19">
        <f>SUMIF($G145:$G145,"f",L145:L145)</f>
        <v>0</v>
      </c>
      <c r="M148" s="19">
        <f>SUMIF($G145:$G145,"f",M145:M145)</f>
        <v>0</v>
      </c>
    </row>
    <row r="149" spans="1:13" x14ac:dyDescent="0.3">
      <c r="A149" s="70" t="s">
        <v>41</v>
      </c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26"/>
    </row>
    <row r="150" spans="1:13" x14ac:dyDescent="0.3">
      <c r="A150" s="19">
        <v>1</v>
      </c>
      <c r="B150" s="46" t="s">
        <v>117</v>
      </c>
      <c r="C150" s="19">
        <v>5</v>
      </c>
      <c r="D150" s="19">
        <v>5</v>
      </c>
      <c r="E150" s="19">
        <v>2.5</v>
      </c>
      <c r="F150" s="11" t="s">
        <v>70</v>
      </c>
      <c r="G150" s="11" t="s">
        <v>35</v>
      </c>
      <c r="H150" s="11">
        <f>I150+J150</f>
        <v>60</v>
      </c>
      <c r="I150" s="11">
        <v>30</v>
      </c>
      <c r="J150" s="11">
        <v>30</v>
      </c>
      <c r="K150" s="11">
        <v>4</v>
      </c>
      <c r="L150" s="19">
        <v>0</v>
      </c>
      <c r="M150" s="19">
        <v>0</v>
      </c>
    </row>
    <row r="151" spans="1:13" x14ac:dyDescent="0.3">
      <c r="A151" s="58" t="s">
        <v>36</v>
      </c>
      <c r="B151" s="58"/>
      <c r="C151" s="58"/>
      <c r="D151" s="28">
        <f>SUM(D150:D150)</f>
        <v>5</v>
      </c>
      <c r="E151" s="28">
        <f>SUM(E150:E150)</f>
        <v>2.5</v>
      </c>
      <c r="F151" s="28" t="s">
        <v>37</v>
      </c>
      <c r="G151" s="28" t="s">
        <v>37</v>
      </c>
      <c r="H151" s="28">
        <f>SUM(I151:J151)</f>
        <v>60</v>
      </c>
      <c r="I151" s="28">
        <f>SUM(I150:I150)</f>
        <v>30</v>
      </c>
      <c r="J151" s="28">
        <f>SUM(J150:J150)</f>
        <v>30</v>
      </c>
      <c r="K151" s="28">
        <f>SUM(K150:K150)</f>
        <v>4</v>
      </c>
      <c r="L151" s="28">
        <f>SUM(L150:L150)</f>
        <v>0</v>
      </c>
      <c r="M151" s="28">
        <f>SUM(M150:M150)</f>
        <v>0</v>
      </c>
    </row>
    <row r="152" spans="1:13" x14ac:dyDescent="0.3">
      <c r="A152" s="59" t="s">
        <v>38</v>
      </c>
      <c r="B152" s="59"/>
      <c r="C152" s="59"/>
      <c r="D152" s="19" t="s">
        <v>37</v>
      </c>
      <c r="E152" s="19">
        <f>E151</f>
        <v>2.5</v>
      </c>
      <c r="F152" s="19" t="s">
        <v>37</v>
      </c>
      <c r="G152" s="19" t="s">
        <v>37</v>
      </c>
      <c r="H152" s="29">
        <f t="shared" ref="H152:H153" si="55">SUM(I152:J152)</f>
        <v>30</v>
      </c>
      <c r="I152" s="19">
        <v>0</v>
      </c>
      <c r="J152" s="29">
        <f>SUMPRODUCT(ROUND(IF(IF(J150&gt;0,E150/(J150/H150*D150),0)*J150&gt;J150,J150,IF(J150&gt;0,E150/(J150/H150*D150),0)*J150),0))</f>
        <v>30</v>
      </c>
      <c r="K152" s="29">
        <f>SUMPRODUCT(ROUND(IF(K150&gt;0,E150/D150,0)*K150,0))</f>
        <v>2</v>
      </c>
      <c r="L152" s="19">
        <f>SUMIF($E150:$E150,"&gt;0",L150:L150)</f>
        <v>0</v>
      </c>
      <c r="M152" s="19">
        <f>SUMIF($E150:$E150,"&gt;0",M150:M150)</f>
        <v>0</v>
      </c>
    </row>
    <row r="153" spans="1:13" x14ac:dyDescent="0.3">
      <c r="A153" s="59" t="s">
        <v>39</v>
      </c>
      <c r="B153" s="59"/>
      <c r="C153" s="59"/>
      <c r="D153" s="19">
        <f>SUMIF(G150:G150,"f",D150:D150)</f>
        <v>0</v>
      </c>
      <c r="E153" s="19">
        <f>SUMIF(G150:G150,"f",E150:E150)</f>
        <v>0</v>
      </c>
      <c r="F153" s="19" t="s">
        <v>37</v>
      </c>
      <c r="G153" s="19" t="s">
        <v>37</v>
      </c>
      <c r="H153" s="19">
        <f t="shared" si="55"/>
        <v>0</v>
      </c>
      <c r="I153" s="19">
        <f>SUMIF($G150:$G150,"f",I150:I150)</f>
        <v>0</v>
      </c>
      <c r="J153" s="19">
        <f>SUMIF($G150:$G150,"f",J150:J150)</f>
        <v>0</v>
      </c>
      <c r="K153" s="19">
        <f>SUMIF($G150:$G150,"f",K150:K150)</f>
        <v>0</v>
      </c>
      <c r="L153" s="19">
        <f>SUMIF($G150:$G150,"f",L150:L150)</f>
        <v>0</v>
      </c>
      <c r="M153" s="19">
        <f>SUMIF($G150:$G150,"f",M150:M150)</f>
        <v>0</v>
      </c>
    </row>
    <row r="154" spans="1:13" x14ac:dyDescent="0.3">
      <c r="A154" s="70" t="s">
        <v>42</v>
      </c>
      <c r="B154" s="71"/>
      <c r="C154" s="71"/>
      <c r="D154" s="71"/>
      <c r="E154" s="71"/>
      <c r="F154" s="71"/>
      <c r="G154" s="71"/>
      <c r="H154" s="71"/>
      <c r="I154" s="61"/>
      <c r="J154" s="61"/>
      <c r="K154" s="61"/>
      <c r="L154" s="71"/>
      <c r="M154" s="26"/>
    </row>
    <row r="155" spans="1:13" x14ac:dyDescent="0.3">
      <c r="A155" s="19">
        <v>1</v>
      </c>
      <c r="B155" s="37" t="s">
        <v>116</v>
      </c>
      <c r="C155" s="19">
        <v>5</v>
      </c>
      <c r="D155" s="19">
        <v>4.5</v>
      </c>
      <c r="E155" s="19">
        <v>2.25</v>
      </c>
      <c r="F155" s="19" t="s">
        <v>69</v>
      </c>
      <c r="G155" s="11" t="s">
        <v>34</v>
      </c>
      <c r="H155" s="11">
        <f>I155+J155</f>
        <v>60</v>
      </c>
      <c r="I155" s="11">
        <v>30</v>
      </c>
      <c r="J155" s="11">
        <v>30</v>
      </c>
      <c r="K155" s="11">
        <v>2</v>
      </c>
      <c r="L155" s="19">
        <v>0</v>
      </c>
      <c r="M155" s="19">
        <v>0</v>
      </c>
    </row>
    <row r="156" spans="1:13" x14ac:dyDescent="0.3">
      <c r="A156" s="19">
        <v>2</v>
      </c>
      <c r="B156" s="49" t="s">
        <v>169</v>
      </c>
      <c r="C156" s="19">
        <v>5</v>
      </c>
      <c r="D156" s="19">
        <v>4.5</v>
      </c>
      <c r="E156" s="19">
        <v>1.1299999999999999</v>
      </c>
      <c r="F156" s="19" t="s">
        <v>69</v>
      </c>
      <c r="G156" s="19" t="s">
        <v>34</v>
      </c>
      <c r="H156" s="19">
        <f>I156+J156</f>
        <v>60</v>
      </c>
      <c r="I156" s="11">
        <v>30</v>
      </c>
      <c r="J156" s="11">
        <v>30</v>
      </c>
      <c r="K156" s="11">
        <v>2</v>
      </c>
      <c r="L156" s="19">
        <v>0</v>
      </c>
      <c r="M156" s="19">
        <v>0</v>
      </c>
    </row>
    <row r="157" spans="1:13" x14ac:dyDescent="0.3">
      <c r="A157" s="19">
        <v>3</v>
      </c>
      <c r="B157" s="49" t="s">
        <v>12</v>
      </c>
      <c r="C157" s="19">
        <v>5</v>
      </c>
      <c r="D157" s="19">
        <v>3.5</v>
      </c>
      <c r="E157" s="19">
        <v>2.33</v>
      </c>
      <c r="F157" s="19" t="s">
        <v>69</v>
      </c>
      <c r="G157" s="19" t="s">
        <v>34</v>
      </c>
      <c r="H157" s="19">
        <f t="shared" ref="H157" si="56">I157+J157</f>
        <v>45</v>
      </c>
      <c r="I157" s="11">
        <v>15</v>
      </c>
      <c r="J157" s="11">
        <v>30</v>
      </c>
      <c r="K157" s="11">
        <v>2</v>
      </c>
      <c r="L157" s="19">
        <v>0</v>
      </c>
      <c r="M157" s="19">
        <v>0</v>
      </c>
    </row>
    <row r="158" spans="1:13" x14ac:dyDescent="0.3">
      <c r="A158" s="19">
        <v>4</v>
      </c>
      <c r="B158" s="37" t="s">
        <v>172</v>
      </c>
      <c r="C158" s="19">
        <v>5</v>
      </c>
      <c r="D158" s="19">
        <v>5</v>
      </c>
      <c r="E158" s="19">
        <v>2.5</v>
      </c>
      <c r="F158" s="19" t="s">
        <v>70</v>
      </c>
      <c r="G158" s="19" t="s">
        <v>34</v>
      </c>
      <c r="H158" s="19">
        <f>I158+J158</f>
        <v>60</v>
      </c>
      <c r="I158" s="11">
        <v>30</v>
      </c>
      <c r="J158" s="11">
        <v>30</v>
      </c>
      <c r="K158" s="11">
        <v>4</v>
      </c>
      <c r="L158" s="19">
        <v>0</v>
      </c>
      <c r="M158" s="19">
        <v>0</v>
      </c>
    </row>
    <row r="159" spans="1:13" x14ac:dyDescent="0.3">
      <c r="A159" s="19">
        <v>5</v>
      </c>
      <c r="B159" s="49" t="s">
        <v>173</v>
      </c>
      <c r="C159" s="19">
        <v>5</v>
      </c>
      <c r="D159" s="19">
        <v>5</v>
      </c>
      <c r="E159" s="19">
        <v>2.5</v>
      </c>
      <c r="F159" s="19" t="s">
        <v>70</v>
      </c>
      <c r="G159" s="19" t="s">
        <v>34</v>
      </c>
      <c r="H159" s="19">
        <f>I159+J159</f>
        <v>60</v>
      </c>
      <c r="I159" s="11">
        <v>30</v>
      </c>
      <c r="J159" s="11">
        <v>30</v>
      </c>
      <c r="K159" s="11">
        <v>4</v>
      </c>
      <c r="L159" s="19">
        <v>0</v>
      </c>
      <c r="M159" s="19">
        <v>0</v>
      </c>
    </row>
    <row r="160" spans="1:13" x14ac:dyDescent="0.3">
      <c r="A160" s="58" t="s">
        <v>36</v>
      </c>
      <c r="B160" s="58"/>
      <c r="C160" s="58"/>
      <c r="D160" s="28">
        <f>SUM(D155:D159)</f>
        <v>22.5</v>
      </c>
      <c r="E160" s="28">
        <f>SUM(E155:E159)</f>
        <v>10.71</v>
      </c>
      <c r="F160" s="28" t="s">
        <v>37</v>
      </c>
      <c r="G160" s="28" t="s">
        <v>37</v>
      </c>
      <c r="H160" s="28">
        <f t="shared" ref="H160:M160" si="57">SUM(H155:H159)</f>
        <v>285</v>
      </c>
      <c r="I160" s="28">
        <f t="shared" si="57"/>
        <v>135</v>
      </c>
      <c r="J160" s="28">
        <f t="shared" si="57"/>
        <v>150</v>
      </c>
      <c r="K160" s="28">
        <f t="shared" si="57"/>
        <v>14</v>
      </c>
      <c r="L160" s="28">
        <f t="shared" si="57"/>
        <v>0</v>
      </c>
      <c r="M160" s="28">
        <f t="shared" si="57"/>
        <v>0</v>
      </c>
    </row>
    <row r="161" spans="1:13" x14ac:dyDescent="0.3">
      <c r="A161" s="59" t="s">
        <v>38</v>
      </c>
      <c r="B161" s="59"/>
      <c r="C161" s="59"/>
      <c r="D161" s="19" t="s">
        <v>37</v>
      </c>
      <c r="E161" s="19">
        <f>E160</f>
        <v>10.71</v>
      </c>
      <c r="F161" s="19" t="s">
        <v>37</v>
      </c>
      <c r="G161" s="19" t="s">
        <v>37</v>
      </c>
      <c r="H161" s="29">
        <f>SUM(I161:J161)</f>
        <v>135</v>
      </c>
      <c r="I161" s="19">
        <v>0</v>
      </c>
      <c r="J161" s="29" cm="1">
        <f t="array" ref="J161">SUMPRODUCT(ROUND(IF(IF(D155:D159&gt;0,IF(J155:J159&gt;0,E155:E159/(J155:J159/H155:H159*D155:D159),0),0)*J155:J159&gt;J155:J159,J155:J159,IF(D155:D159&gt;0,IF(J155:J159&gt;0,E155:E159/(J155:J159/H155:H159*D155:D159),0),0)*J155:J159),0))</f>
        <v>135</v>
      </c>
      <c r="K161" s="29" cm="1">
        <f t="array" ref="K161">SUMPRODUCT(ROUND(IF(D155:D159&gt;0,E155:E159/D155:D159,0)*K155:K159,0))</f>
        <v>7</v>
      </c>
      <c r="L161" s="19">
        <f>SUMIF($E155:$E159,"&gt;0",L155:L159)</f>
        <v>0</v>
      </c>
      <c r="M161" s="19">
        <f>SUMIF($E155:$E159,"&gt;0",M155:M159)</f>
        <v>0</v>
      </c>
    </row>
    <row r="162" spans="1:13" x14ac:dyDescent="0.3">
      <c r="A162" s="59" t="s">
        <v>39</v>
      </c>
      <c r="B162" s="59"/>
      <c r="C162" s="59"/>
      <c r="D162" s="19">
        <f>SUMIF(G155:G159,"f",D155:D159)</f>
        <v>22.5</v>
      </c>
      <c r="E162" s="19">
        <f>SUMIF(G155:G159,"f",E155:E159)</f>
        <v>10.71</v>
      </c>
      <c r="F162" s="19" t="s">
        <v>37</v>
      </c>
      <c r="G162" s="19" t="s">
        <v>37</v>
      </c>
      <c r="H162" s="19">
        <f t="shared" ref="H162" si="58">SUM(I162:J162)</f>
        <v>285</v>
      </c>
      <c r="I162" s="19">
        <f>SUMIF($G155:$G159,"f",I155:I159)</f>
        <v>135</v>
      </c>
      <c r="J162" s="19">
        <f>SUMIF($G155:$G159,"f",J155:J159)</f>
        <v>150</v>
      </c>
      <c r="K162" s="19">
        <f>SUMIF($G155:$G159,"f",K155:K159)</f>
        <v>14</v>
      </c>
      <c r="L162" s="19">
        <f>SUMIF($G155:$G159,"f",L155:L159)</f>
        <v>0</v>
      </c>
      <c r="M162" s="19">
        <f>SUMIF($G155:$G159,"f",M155:M159)</f>
        <v>0</v>
      </c>
    </row>
    <row r="163" spans="1:13" x14ac:dyDescent="0.3">
      <c r="A163" s="70" t="s">
        <v>44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26"/>
    </row>
    <row r="164" spans="1:13" x14ac:dyDescent="0.3">
      <c r="A164" s="19">
        <v>1</v>
      </c>
      <c r="B164" s="46" t="s">
        <v>114</v>
      </c>
      <c r="C164" s="11">
        <v>5</v>
      </c>
      <c r="D164" s="11">
        <v>0.5</v>
      </c>
      <c r="E164" s="19">
        <v>0</v>
      </c>
      <c r="F164" s="19" t="s">
        <v>71</v>
      </c>
      <c r="G164" s="19" t="s">
        <v>35</v>
      </c>
      <c r="H164" s="19">
        <f t="shared" ref="H164" si="59">I164+J164</f>
        <v>4</v>
      </c>
      <c r="I164" s="11">
        <v>4</v>
      </c>
      <c r="J164" s="11">
        <v>0</v>
      </c>
      <c r="K164" s="11">
        <v>0</v>
      </c>
      <c r="L164" s="19">
        <v>0</v>
      </c>
      <c r="M164" s="19">
        <v>0</v>
      </c>
    </row>
    <row r="165" spans="1:13" x14ac:dyDescent="0.3">
      <c r="A165" s="58" t="s">
        <v>36</v>
      </c>
      <c r="B165" s="58"/>
      <c r="C165" s="58"/>
      <c r="D165" s="28">
        <f>SUM(D164:D164)</f>
        <v>0.5</v>
      </c>
      <c r="E165" s="28">
        <f>SUM(E164:E164)</f>
        <v>0</v>
      </c>
      <c r="F165" s="28" t="s">
        <v>37</v>
      </c>
      <c r="G165" s="28" t="s">
        <v>37</v>
      </c>
      <c r="H165" s="28">
        <f>SUM(I165:J165)</f>
        <v>4</v>
      </c>
      <c r="I165" s="28">
        <f>SUM(I164:I164)</f>
        <v>4</v>
      </c>
      <c r="J165" s="28">
        <f>SUM(J164:J164)</f>
        <v>0</v>
      </c>
      <c r="K165" s="28">
        <f>SUM(K164:K164)</f>
        <v>0</v>
      </c>
      <c r="L165" s="28">
        <f>SUM(L164:L164)</f>
        <v>0</v>
      </c>
      <c r="M165" s="28">
        <f>SUM(M164:M164)</f>
        <v>0</v>
      </c>
    </row>
    <row r="166" spans="1:13" x14ac:dyDescent="0.3">
      <c r="A166" s="59" t="s">
        <v>38</v>
      </c>
      <c r="B166" s="59"/>
      <c r="C166" s="59"/>
      <c r="D166" s="19" t="s">
        <v>37</v>
      </c>
      <c r="E166" s="19">
        <f>E165</f>
        <v>0</v>
      </c>
      <c r="F166" s="19" t="s">
        <v>37</v>
      </c>
      <c r="G166" s="19" t="s">
        <v>37</v>
      </c>
      <c r="H166" s="29">
        <f t="shared" ref="H166:H167" si="60">SUM(I166:J166)</f>
        <v>0</v>
      </c>
      <c r="I166" s="19">
        <v>0</v>
      </c>
      <c r="J166" s="29">
        <f>SUMPRODUCT(ROUND(IF(IF(J164&gt;0,E164/(J164/H164*D164),0)*J164&gt;J164,J164,IF(J164&gt;0,E164/(J164/H164*D164),0)*J164),0))</f>
        <v>0</v>
      </c>
      <c r="K166" s="29">
        <f>SUMPRODUCT(ROUND(IF(K164&gt;0,E164/D164,0)*K164,0))</f>
        <v>0</v>
      </c>
      <c r="L166" s="19">
        <f>SUMIF($E164:$E164,"&gt;0",L164:L164)</f>
        <v>0</v>
      </c>
      <c r="M166" s="19">
        <f>SUMIF($E164:$E164,"&gt;0",M164:M164)</f>
        <v>0</v>
      </c>
    </row>
    <row r="167" spans="1:13" x14ac:dyDescent="0.3">
      <c r="A167" s="59" t="s">
        <v>39</v>
      </c>
      <c r="B167" s="59"/>
      <c r="C167" s="59"/>
      <c r="D167" s="19">
        <f>SUMIF(G164:G164,"f",D164:D164)</f>
        <v>0</v>
      </c>
      <c r="E167" s="19">
        <f>SUMIF(G164:G164,"f",E164:E164)</f>
        <v>0</v>
      </c>
      <c r="F167" s="19" t="s">
        <v>37</v>
      </c>
      <c r="G167" s="19" t="s">
        <v>37</v>
      </c>
      <c r="H167" s="19">
        <f t="shared" si="60"/>
        <v>0</v>
      </c>
      <c r="I167" s="19">
        <f>SUMIF($G164:$G164,"f",I164:I164)</f>
        <v>0</v>
      </c>
      <c r="J167" s="19">
        <f>SUMIF($G164:$G164,"f",J164:J164)</f>
        <v>0</v>
      </c>
      <c r="K167" s="19">
        <f>SUMIF($G164:$G164,"f",K164:K164)</f>
        <v>0</v>
      </c>
      <c r="L167" s="19">
        <f>SUMIF($G164:$G164,"f",L164:L164)</f>
        <v>0</v>
      </c>
      <c r="M167" s="19">
        <f>SUMIF($G164:$G164,"f",M164:M164)</f>
        <v>0</v>
      </c>
    </row>
    <row r="168" spans="1:13" x14ac:dyDescent="0.3">
      <c r="A168" s="58" t="s">
        <v>88</v>
      </c>
      <c r="B168" s="58"/>
      <c r="C168" s="58"/>
      <c r="D168" s="28">
        <f>D151+D160+D146+D165</f>
        <v>30</v>
      </c>
      <c r="E168" s="28">
        <f>E151+E160+E146+E165</f>
        <v>13.21</v>
      </c>
      <c r="F168" s="28" t="s">
        <v>37</v>
      </c>
      <c r="G168" s="28" t="s">
        <v>37</v>
      </c>
      <c r="H168" s="28">
        <f t="shared" ref="H168:M168" si="61">H151+H160+H146+H165</f>
        <v>379</v>
      </c>
      <c r="I168" s="28">
        <f t="shared" si="61"/>
        <v>169</v>
      </c>
      <c r="J168" s="28">
        <f t="shared" si="61"/>
        <v>210</v>
      </c>
      <c r="K168" s="28">
        <f t="shared" si="61"/>
        <v>19</v>
      </c>
      <c r="L168" s="28">
        <f t="shared" si="61"/>
        <v>0</v>
      </c>
      <c r="M168" s="28">
        <f t="shared" si="61"/>
        <v>0</v>
      </c>
    </row>
    <row r="170" spans="1:13" x14ac:dyDescent="0.3">
      <c r="A170" s="26" t="s">
        <v>19</v>
      </c>
    </row>
    <row r="171" spans="1:13" ht="72" customHeight="1" x14ac:dyDescent="0.3">
      <c r="A171" s="66" t="s">
        <v>24</v>
      </c>
      <c r="B171" s="66" t="s">
        <v>25</v>
      </c>
      <c r="C171" s="63" t="s">
        <v>26</v>
      </c>
      <c r="D171" s="63" t="s">
        <v>27</v>
      </c>
      <c r="E171" s="62" t="s">
        <v>28</v>
      </c>
      <c r="F171" s="63" t="s">
        <v>29</v>
      </c>
      <c r="G171" s="62" t="s">
        <v>30</v>
      </c>
      <c r="H171" s="67" t="s">
        <v>31</v>
      </c>
      <c r="I171" s="67"/>
      <c r="J171" s="67"/>
      <c r="K171" s="67"/>
      <c r="L171" s="63" t="s">
        <v>91</v>
      </c>
      <c r="M171" s="63" t="s">
        <v>134</v>
      </c>
    </row>
    <row r="172" spans="1:13" ht="72" customHeight="1" x14ac:dyDescent="0.3">
      <c r="A172" s="66"/>
      <c r="B172" s="66"/>
      <c r="C172" s="63"/>
      <c r="D172" s="63"/>
      <c r="E172" s="62"/>
      <c r="F172" s="63"/>
      <c r="G172" s="62"/>
      <c r="H172" s="53" t="s">
        <v>2</v>
      </c>
      <c r="I172" s="27" t="s">
        <v>3</v>
      </c>
      <c r="J172" s="27" t="s">
        <v>4</v>
      </c>
      <c r="K172" s="27" t="s">
        <v>66</v>
      </c>
      <c r="L172" s="63"/>
      <c r="M172" s="63"/>
    </row>
    <row r="173" spans="1:13" x14ac:dyDescent="0.3">
      <c r="A173" s="72" t="s">
        <v>32</v>
      </c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</row>
    <row r="174" spans="1:13" x14ac:dyDescent="0.3">
      <c r="A174" s="74" t="s">
        <v>41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</row>
    <row r="175" spans="1:13" x14ac:dyDescent="0.3">
      <c r="A175" s="19">
        <v>1</v>
      </c>
      <c r="B175" s="49" t="s">
        <v>124</v>
      </c>
      <c r="C175" s="19">
        <v>6</v>
      </c>
      <c r="D175" s="19">
        <v>5</v>
      </c>
      <c r="E175" s="19">
        <v>2.5</v>
      </c>
      <c r="F175" s="11" t="s">
        <v>70</v>
      </c>
      <c r="G175" s="19" t="s">
        <v>35</v>
      </c>
      <c r="H175" s="19">
        <f t="shared" ref="H175:H179" si="62">I175+J175</f>
        <v>60</v>
      </c>
      <c r="I175" s="11">
        <v>30</v>
      </c>
      <c r="J175" s="11">
        <v>30</v>
      </c>
      <c r="K175" s="11">
        <v>4</v>
      </c>
      <c r="L175" s="19">
        <v>0</v>
      </c>
      <c r="M175" s="19">
        <v>0</v>
      </c>
    </row>
    <row r="176" spans="1:13" x14ac:dyDescent="0.3">
      <c r="A176" s="19">
        <v>2</v>
      </c>
      <c r="B176" s="49" t="s">
        <v>125</v>
      </c>
      <c r="C176" s="19">
        <v>6</v>
      </c>
      <c r="D176" s="19">
        <v>2.5</v>
      </c>
      <c r="E176" s="19">
        <v>2.5</v>
      </c>
      <c r="F176" s="11" t="s">
        <v>69</v>
      </c>
      <c r="G176" s="19" t="s">
        <v>34</v>
      </c>
      <c r="H176" s="19">
        <f t="shared" si="62"/>
        <v>30</v>
      </c>
      <c r="I176" s="11">
        <v>0</v>
      </c>
      <c r="J176" s="11">
        <v>30</v>
      </c>
      <c r="K176" s="11">
        <v>2</v>
      </c>
      <c r="L176" s="19">
        <v>0</v>
      </c>
      <c r="M176" s="19">
        <v>0</v>
      </c>
    </row>
    <row r="177" spans="1:13" x14ac:dyDescent="0.3">
      <c r="A177" s="19">
        <v>3</v>
      </c>
      <c r="B177" s="49" t="s">
        <v>123</v>
      </c>
      <c r="C177" s="19">
        <v>6</v>
      </c>
      <c r="D177" s="19">
        <v>1</v>
      </c>
      <c r="E177" s="19">
        <v>0</v>
      </c>
      <c r="F177" s="11" t="s">
        <v>69</v>
      </c>
      <c r="G177" s="19" t="s">
        <v>35</v>
      </c>
      <c r="H177" s="19">
        <f t="shared" si="62"/>
        <v>15</v>
      </c>
      <c r="I177" s="11">
        <v>15</v>
      </c>
      <c r="J177" s="11">
        <v>0</v>
      </c>
      <c r="K177" s="11">
        <v>2</v>
      </c>
      <c r="L177" s="19">
        <v>0</v>
      </c>
      <c r="M177" s="19">
        <v>0</v>
      </c>
    </row>
    <row r="178" spans="1:13" x14ac:dyDescent="0.3">
      <c r="A178" s="19">
        <v>4</v>
      </c>
      <c r="B178" s="49" t="s">
        <v>81</v>
      </c>
      <c r="C178" s="19">
        <v>6</v>
      </c>
      <c r="D178" s="19">
        <v>3.5</v>
      </c>
      <c r="E178" s="19">
        <v>3.5</v>
      </c>
      <c r="F178" s="11" t="s">
        <v>69</v>
      </c>
      <c r="G178" s="19" t="s">
        <v>35</v>
      </c>
      <c r="H178" s="19">
        <f t="shared" si="62"/>
        <v>45</v>
      </c>
      <c r="I178" s="11">
        <v>0</v>
      </c>
      <c r="J178" s="11">
        <v>45</v>
      </c>
      <c r="K178" s="11">
        <v>2</v>
      </c>
      <c r="L178" s="19">
        <v>0</v>
      </c>
      <c r="M178" s="19">
        <v>0</v>
      </c>
    </row>
    <row r="179" spans="1:13" x14ac:dyDescent="0.3">
      <c r="A179" s="19">
        <v>5</v>
      </c>
      <c r="B179" s="51" t="s">
        <v>126</v>
      </c>
      <c r="C179" s="19">
        <v>6</v>
      </c>
      <c r="D179" s="19">
        <v>5</v>
      </c>
      <c r="E179" s="19">
        <v>2.5</v>
      </c>
      <c r="F179" s="11" t="s">
        <v>70</v>
      </c>
      <c r="G179" s="19" t="s">
        <v>35</v>
      </c>
      <c r="H179" s="19">
        <f t="shared" si="62"/>
        <v>60</v>
      </c>
      <c r="I179" s="11">
        <v>30</v>
      </c>
      <c r="J179" s="11">
        <v>30</v>
      </c>
      <c r="K179" s="11">
        <v>4</v>
      </c>
      <c r="L179" s="19">
        <v>0</v>
      </c>
      <c r="M179" s="19">
        <v>0</v>
      </c>
    </row>
    <row r="180" spans="1:13" x14ac:dyDescent="0.3">
      <c r="A180" s="58" t="s">
        <v>36</v>
      </c>
      <c r="B180" s="58"/>
      <c r="C180" s="58"/>
      <c r="D180" s="28">
        <f>SUM(D175:D179)</f>
        <v>17</v>
      </c>
      <c r="E180" s="28">
        <f>SUM(E175:E179)</f>
        <v>11</v>
      </c>
      <c r="F180" s="28" t="s">
        <v>37</v>
      </c>
      <c r="G180" s="28" t="s">
        <v>37</v>
      </c>
      <c r="H180" s="28">
        <f t="shared" ref="H180:M180" si="63">SUM(H175:H179)</f>
        <v>210</v>
      </c>
      <c r="I180" s="28">
        <f t="shared" si="63"/>
        <v>75</v>
      </c>
      <c r="J180" s="28">
        <f t="shared" si="63"/>
        <v>135</v>
      </c>
      <c r="K180" s="28">
        <f t="shared" si="63"/>
        <v>14</v>
      </c>
      <c r="L180" s="28">
        <f t="shared" si="63"/>
        <v>0</v>
      </c>
      <c r="M180" s="28">
        <f t="shared" si="63"/>
        <v>0</v>
      </c>
    </row>
    <row r="181" spans="1:13" x14ac:dyDescent="0.3">
      <c r="A181" s="59" t="s">
        <v>38</v>
      </c>
      <c r="B181" s="59"/>
      <c r="C181" s="59"/>
      <c r="D181" s="19" t="s">
        <v>37</v>
      </c>
      <c r="E181" s="19">
        <f>E180</f>
        <v>11</v>
      </c>
      <c r="F181" s="19" t="s">
        <v>37</v>
      </c>
      <c r="G181" s="19" t="s">
        <v>37</v>
      </c>
      <c r="H181" s="29">
        <f>SUM(I181:J181)</f>
        <v>135</v>
      </c>
      <c r="I181" s="19">
        <v>0</v>
      </c>
      <c r="J181" s="29" cm="1">
        <f t="array" ref="J181">SUMPRODUCT(ROUND(IF(IF(D175:D179&gt;0,IF(J175:J179&gt;0,E175:E179/(J175:J179/H175:H179*D175:D179),0),0)*J175:J179&gt;J175:J179,J175:J179,IF(D175:D179&gt;0,IF(J175:J179&gt;0,E175:E179/(J175:J179/H175:H179*D175:D179),0),0)*J175:J179),0))</f>
        <v>135</v>
      </c>
      <c r="K181" s="29" cm="1">
        <f t="array" ref="K181">SUMPRODUCT(ROUND(IF(D175:D179&gt;0,E175:E179/D175:D179,0)*K175:K179,0))</f>
        <v>8</v>
      </c>
      <c r="L181" s="19">
        <f>SUMIF($E175:$E179,"&gt;0",L175:L179)</f>
        <v>0</v>
      </c>
      <c r="M181" s="19">
        <f>SUMIF($E175:$E179,"&gt;0",M175:M179)</f>
        <v>0</v>
      </c>
    </row>
    <row r="182" spans="1:13" x14ac:dyDescent="0.3">
      <c r="A182" s="59" t="s">
        <v>39</v>
      </c>
      <c r="B182" s="59"/>
      <c r="C182" s="59"/>
      <c r="D182" s="19">
        <f>SUMIF(G175:G179,"f",D175:D179)</f>
        <v>2.5</v>
      </c>
      <c r="E182" s="19">
        <f>SUMIF(G175:G179,"f",E175:E179)</f>
        <v>2.5</v>
      </c>
      <c r="F182" s="19" t="s">
        <v>37</v>
      </c>
      <c r="G182" s="19" t="s">
        <v>37</v>
      </c>
      <c r="H182" s="19">
        <f t="shared" ref="H182" si="64">SUM(I182:J182)</f>
        <v>30</v>
      </c>
      <c r="I182" s="19">
        <f>SUMIF($G175:$G179,"f",I175:I179)</f>
        <v>0</v>
      </c>
      <c r="J182" s="19">
        <f>SUMIF($G175:$G179,"f",J175:J179)</f>
        <v>30</v>
      </c>
      <c r="K182" s="19">
        <f>SUMIF($G175:$G179,"f",K175:K179)</f>
        <v>2</v>
      </c>
      <c r="L182" s="19">
        <f>SUMIF($G175:$G179,"f",L175:L179)</f>
        <v>0</v>
      </c>
      <c r="M182" s="19">
        <f>SUMIF($G175:$G179,"f",M175:M179)</f>
        <v>0</v>
      </c>
    </row>
    <row r="183" spans="1:13" x14ac:dyDescent="0.3">
      <c r="A183" s="60" t="s">
        <v>42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26"/>
    </row>
    <row r="184" spans="1:13" x14ac:dyDescent="0.3">
      <c r="A184" s="19">
        <v>1</v>
      </c>
      <c r="B184" s="37" t="s">
        <v>23</v>
      </c>
      <c r="C184" s="19">
        <v>6</v>
      </c>
      <c r="D184" s="19">
        <v>2</v>
      </c>
      <c r="E184" s="19">
        <v>1</v>
      </c>
      <c r="F184" s="11" t="s">
        <v>69</v>
      </c>
      <c r="G184" s="19" t="s">
        <v>34</v>
      </c>
      <c r="H184" s="19">
        <f t="shared" ref="H184" si="65">I184+J184</f>
        <v>30</v>
      </c>
      <c r="I184" s="11">
        <v>15</v>
      </c>
      <c r="J184" s="11">
        <v>15</v>
      </c>
      <c r="K184" s="11">
        <v>2</v>
      </c>
      <c r="L184" s="19">
        <v>0</v>
      </c>
      <c r="M184" s="19">
        <v>0</v>
      </c>
    </row>
    <row r="185" spans="1:13" x14ac:dyDescent="0.3">
      <c r="A185" s="19">
        <v>2</v>
      </c>
      <c r="B185" s="49" t="s">
        <v>176</v>
      </c>
      <c r="C185" s="19">
        <v>6</v>
      </c>
      <c r="D185" s="19">
        <v>5</v>
      </c>
      <c r="E185" s="19">
        <v>2.5</v>
      </c>
      <c r="F185" s="11" t="s">
        <v>70</v>
      </c>
      <c r="G185" s="19" t="s">
        <v>34</v>
      </c>
      <c r="H185" s="19">
        <f t="shared" ref="H185" si="66">I185+J185</f>
        <v>60</v>
      </c>
      <c r="I185" s="11">
        <v>30</v>
      </c>
      <c r="J185" s="11">
        <v>30</v>
      </c>
      <c r="K185" s="11">
        <v>4</v>
      </c>
      <c r="L185" s="19">
        <v>0</v>
      </c>
      <c r="M185" s="19">
        <v>0</v>
      </c>
    </row>
    <row r="186" spans="1:13" x14ac:dyDescent="0.3">
      <c r="A186" s="58" t="s">
        <v>36</v>
      </c>
      <c r="B186" s="58"/>
      <c r="C186" s="58"/>
      <c r="D186" s="28">
        <f>SUM(D184:D185)</f>
        <v>7</v>
      </c>
      <c r="E186" s="28">
        <f>SUM(E184:E185)</f>
        <v>3.5</v>
      </c>
      <c r="F186" s="28" t="s">
        <v>37</v>
      </c>
      <c r="G186" s="28" t="s">
        <v>37</v>
      </c>
      <c r="H186" s="28">
        <f t="shared" ref="H186:M186" si="67">SUM(H184:H185)</f>
        <v>90</v>
      </c>
      <c r="I186" s="28">
        <f t="shared" si="67"/>
        <v>45</v>
      </c>
      <c r="J186" s="28">
        <f t="shared" si="67"/>
        <v>45</v>
      </c>
      <c r="K186" s="28">
        <f t="shared" si="67"/>
        <v>6</v>
      </c>
      <c r="L186" s="28">
        <f t="shared" si="67"/>
        <v>0</v>
      </c>
      <c r="M186" s="28">
        <f t="shared" si="67"/>
        <v>0</v>
      </c>
    </row>
    <row r="187" spans="1:13" x14ac:dyDescent="0.3">
      <c r="A187" s="59" t="s">
        <v>38</v>
      </c>
      <c r="B187" s="59"/>
      <c r="C187" s="59"/>
      <c r="D187" s="19" t="s">
        <v>37</v>
      </c>
      <c r="E187" s="19">
        <f>E186</f>
        <v>3.5</v>
      </c>
      <c r="F187" s="19" t="s">
        <v>37</v>
      </c>
      <c r="G187" s="19" t="s">
        <v>37</v>
      </c>
      <c r="H187" s="29">
        <f t="shared" ref="H187:H188" si="68">SUM(I187:J187)</f>
        <v>45</v>
      </c>
      <c r="I187" s="19">
        <v>0</v>
      </c>
      <c r="J187" s="29" cm="1">
        <f t="array" ref="J187">SUMPRODUCT(ROUND(IF(IF(J184:J185&gt;0,E184:E185/(J184:J185/H184:H185*D184:D185),0)*J184:J185&gt;J184:J185,J184:J185,IF(J184:J185&gt;0,E184:E185/(J184:J185/H184:H185*D184:D185),0)*J184:J185),0))</f>
        <v>45</v>
      </c>
      <c r="K187" s="29" cm="1">
        <f t="array" ref="K187">SUMPRODUCT(ROUND(IF(K184:K185&gt;0,E184:E185/D184:D185,0)*K184:K185,0))</f>
        <v>3</v>
      </c>
      <c r="L187" s="19">
        <f>SUMIF($E184:$E185,"&gt;0",L184:L185)</f>
        <v>0</v>
      </c>
      <c r="M187" s="19">
        <f>SUMIF($E184:$E185,"&gt;0",M184:M185)</f>
        <v>0</v>
      </c>
    </row>
    <row r="188" spans="1:13" x14ac:dyDescent="0.3">
      <c r="A188" s="59" t="s">
        <v>39</v>
      </c>
      <c r="B188" s="59"/>
      <c r="C188" s="59"/>
      <c r="D188" s="19">
        <f>SUMIF(G184:G185,"f",D184:D185)</f>
        <v>7</v>
      </c>
      <c r="E188" s="19">
        <f>SUMIF(G184:G185,"f",E184:E185)</f>
        <v>3.5</v>
      </c>
      <c r="F188" s="19" t="s">
        <v>37</v>
      </c>
      <c r="G188" s="19" t="s">
        <v>37</v>
      </c>
      <c r="H188" s="19">
        <f t="shared" si="68"/>
        <v>90</v>
      </c>
      <c r="I188" s="19">
        <f>SUMIF($G184:$G185,"f",I184:I185)</f>
        <v>45</v>
      </c>
      <c r="J188" s="19">
        <f>SUMIF($G184:$G185,"f",J184:J185)</f>
        <v>45</v>
      </c>
      <c r="K188" s="19">
        <f>SUMIF($G184:$G185,"f",K184:K185)</f>
        <v>6</v>
      </c>
      <c r="L188" s="19">
        <f>SUMIF($G184:$G185,"f",L184:L185)</f>
        <v>0</v>
      </c>
      <c r="M188" s="19">
        <f>SUMIF($G184:$G185,"f",M184:M185)</f>
        <v>0</v>
      </c>
    </row>
    <row r="189" spans="1:13" x14ac:dyDescent="0.3">
      <c r="A189" s="60" t="s">
        <v>43</v>
      </c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26"/>
    </row>
    <row r="190" spans="1:13" x14ac:dyDescent="0.3">
      <c r="A190" s="19">
        <v>1</v>
      </c>
      <c r="B190" s="49" t="s">
        <v>20</v>
      </c>
      <c r="C190" s="19">
        <v>6</v>
      </c>
      <c r="D190" s="19">
        <v>6</v>
      </c>
      <c r="E190" s="19">
        <v>6</v>
      </c>
      <c r="F190" s="11" t="s">
        <v>69</v>
      </c>
      <c r="G190" s="19" t="s">
        <v>34</v>
      </c>
      <c r="H190" s="19">
        <f>I190+J190</f>
        <v>0</v>
      </c>
      <c r="I190" s="11">
        <v>0</v>
      </c>
      <c r="J190" s="11">
        <v>0</v>
      </c>
      <c r="K190" s="11">
        <v>0</v>
      </c>
      <c r="L190" s="19">
        <v>160</v>
      </c>
      <c r="M190" s="19">
        <v>0</v>
      </c>
    </row>
    <row r="191" spans="1:13" x14ac:dyDescent="0.3">
      <c r="A191" s="58" t="s">
        <v>36</v>
      </c>
      <c r="B191" s="58"/>
      <c r="C191" s="58"/>
      <c r="D191" s="28">
        <f>SUM(D190)</f>
        <v>6</v>
      </c>
      <c r="E191" s="28">
        <f>SUM(E190)</f>
        <v>6</v>
      </c>
      <c r="F191" s="28" t="s">
        <v>37</v>
      </c>
      <c r="G191" s="28" t="s">
        <v>37</v>
      </c>
      <c r="H191" s="28">
        <f>SUM(I191:J191)</f>
        <v>0</v>
      </c>
      <c r="I191" s="28">
        <f t="shared" ref="I191" si="69">SUM(I189:I190)</f>
        <v>0</v>
      </c>
      <c r="J191" s="28">
        <f>SUM(J190)</f>
        <v>0</v>
      </c>
      <c r="K191" s="28">
        <f>SUM(K190)</f>
        <v>0</v>
      </c>
      <c r="L191" s="28">
        <f t="shared" ref="L191:M191" si="70">SUM(L189:L190)</f>
        <v>160</v>
      </c>
      <c r="M191" s="28">
        <f t="shared" si="70"/>
        <v>0</v>
      </c>
    </row>
    <row r="192" spans="1:13" x14ac:dyDescent="0.3">
      <c r="A192" s="59" t="s">
        <v>38</v>
      </c>
      <c r="B192" s="59"/>
      <c r="C192" s="59"/>
      <c r="D192" s="19" t="s">
        <v>37</v>
      </c>
      <c r="E192" s="19">
        <f>E191</f>
        <v>6</v>
      </c>
      <c r="F192" s="19" t="s">
        <v>37</v>
      </c>
      <c r="G192" s="19" t="s">
        <v>37</v>
      </c>
      <c r="H192" s="29">
        <f t="shared" ref="H192:H193" si="71">SUM(I192:J192)</f>
        <v>0</v>
      </c>
      <c r="I192" s="19">
        <v>0</v>
      </c>
      <c r="J192" s="29">
        <f>SUMPRODUCT(ROUND(IF(IF(J190&gt;0,E190/(J190/H190*D190),0)*J190&gt;J190,J190,IF(J190&gt;0,E190/(J190/H190*D190),0)*J190),0))</f>
        <v>0</v>
      </c>
      <c r="K192" s="29">
        <f>SUMPRODUCT(ROUND(IF(K190&gt;0,E190/D190,0)*K190,0))</f>
        <v>0</v>
      </c>
      <c r="L192" s="19">
        <f t="shared" ref="L192:M192" si="72">SUMIF($E190,"&gt;0",L190)</f>
        <v>160</v>
      </c>
      <c r="M192" s="19">
        <f t="shared" si="72"/>
        <v>0</v>
      </c>
    </row>
    <row r="193" spans="1:13" x14ac:dyDescent="0.3">
      <c r="A193" s="59" t="s">
        <v>39</v>
      </c>
      <c r="B193" s="59"/>
      <c r="C193" s="59"/>
      <c r="D193" s="19">
        <f>SUMIF(G190,"f",D190)</f>
        <v>6</v>
      </c>
      <c r="E193" s="19">
        <f>SUMIF(G190,"f",E190)</f>
        <v>6</v>
      </c>
      <c r="F193" s="19" t="s">
        <v>37</v>
      </c>
      <c r="G193" s="19" t="s">
        <v>37</v>
      </c>
      <c r="H193" s="19">
        <f t="shared" si="71"/>
        <v>0</v>
      </c>
      <c r="I193" s="19">
        <f>SUMIF($G190,"f",I190)</f>
        <v>0</v>
      </c>
      <c r="J193" s="19">
        <f t="shared" ref="J193:M193" si="73">SUMIF($G190,"f",J190)</f>
        <v>0</v>
      </c>
      <c r="K193" s="19">
        <f t="shared" si="73"/>
        <v>0</v>
      </c>
      <c r="L193" s="19">
        <f t="shared" si="73"/>
        <v>160</v>
      </c>
      <c r="M193" s="19">
        <f t="shared" si="73"/>
        <v>0</v>
      </c>
    </row>
    <row r="194" spans="1:13" x14ac:dyDescent="0.3">
      <c r="A194" s="58" t="s">
        <v>89</v>
      </c>
      <c r="B194" s="58"/>
      <c r="C194" s="58"/>
      <c r="D194" s="28">
        <f>D180+D186+D191</f>
        <v>30</v>
      </c>
      <c r="E194" s="28">
        <f>E180+E186+E191</f>
        <v>20.5</v>
      </c>
      <c r="F194" s="28" t="s">
        <v>37</v>
      </c>
      <c r="G194" s="28" t="s">
        <v>37</v>
      </c>
      <c r="H194" s="28">
        <f t="shared" ref="H194:M194" si="74">H180+H186+H191</f>
        <v>300</v>
      </c>
      <c r="I194" s="28">
        <f t="shared" si="74"/>
        <v>120</v>
      </c>
      <c r="J194" s="28">
        <f t="shared" si="74"/>
        <v>180</v>
      </c>
      <c r="K194" s="28">
        <f t="shared" si="74"/>
        <v>20</v>
      </c>
      <c r="L194" s="28">
        <f t="shared" si="74"/>
        <v>160</v>
      </c>
      <c r="M194" s="28">
        <f t="shared" si="74"/>
        <v>0</v>
      </c>
    </row>
    <row r="195" spans="1:13" x14ac:dyDescent="0.3">
      <c r="A195" s="58" t="s">
        <v>90</v>
      </c>
      <c r="B195" s="58"/>
      <c r="C195" s="58"/>
      <c r="D195" s="28">
        <f>D168+D194</f>
        <v>60</v>
      </c>
      <c r="E195" s="28">
        <f>E168+E194</f>
        <v>33.71</v>
      </c>
      <c r="F195" s="28" t="s">
        <v>37</v>
      </c>
      <c r="G195" s="28" t="s">
        <v>37</v>
      </c>
      <c r="H195" s="28">
        <f t="shared" ref="H195:M195" si="75">H168+H194</f>
        <v>679</v>
      </c>
      <c r="I195" s="28">
        <f t="shared" si="75"/>
        <v>289</v>
      </c>
      <c r="J195" s="28">
        <f t="shared" si="75"/>
        <v>390</v>
      </c>
      <c r="K195" s="28">
        <f t="shared" si="75"/>
        <v>39</v>
      </c>
      <c r="L195" s="28">
        <f t="shared" si="75"/>
        <v>160</v>
      </c>
      <c r="M195" s="28">
        <f t="shared" si="75"/>
        <v>0</v>
      </c>
    </row>
    <row r="197" spans="1:13" x14ac:dyDescent="0.3">
      <c r="A197" s="26" t="s">
        <v>131</v>
      </c>
    </row>
    <row r="198" spans="1:13" ht="72" customHeight="1" x14ac:dyDescent="0.3">
      <c r="A198" s="66" t="s">
        <v>24</v>
      </c>
      <c r="B198" s="66" t="s">
        <v>25</v>
      </c>
      <c r="C198" s="63" t="s">
        <v>26</v>
      </c>
      <c r="D198" s="63" t="s">
        <v>27</v>
      </c>
      <c r="E198" s="62" t="s">
        <v>28</v>
      </c>
      <c r="F198" s="63" t="s">
        <v>29</v>
      </c>
      <c r="G198" s="62" t="s">
        <v>30</v>
      </c>
      <c r="H198" s="67" t="s">
        <v>31</v>
      </c>
      <c r="I198" s="67"/>
      <c r="J198" s="67"/>
      <c r="K198" s="67"/>
      <c r="L198" s="63" t="s">
        <v>91</v>
      </c>
      <c r="M198" s="63" t="s">
        <v>134</v>
      </c>
    </row>
    <row r="199" spans="1:13" ht="72" customHeight="1" x14ac:dyDescent="0.3">
      <c r="A199" s="66"/>
      <c r="B199" s="66"/>
      <c r="C199" s="63"/>
      <c r="D199" s="63"/>
      <c r="E199" s="62"/>
      <c r="F199" s="63"/>
      <c r="G199" s="62"/>
      <c r="H199" s="53" t="s">
        <v>2</v>
      </c>
      <c r="I199" s="27" t="s">
        <v>3</v>
      </c>
      <c r="J199" s="27" t="s">
        <v>4</v>
      </c>
      <c r="K199" s="27" t="s">
        <v>66</v>
      </c>
      <c r="L199" s="63"/>
      <c r="M199" s="63"/>
    </row>
    <row r="200" spans="1:13" x14ac:dyDescent="0.3">
      <c r="A200" s="72" t="s">
        <v>32</v>
      </c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</row>
    <row r="201" spans="1:13" x14ac:dyDescent="0.3">
      <c r="A201" s="74" t="s">
        <v>41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</row>
    <row r="202" spans="1:13" x14ac:dyDescent="0.3">
      <c r="A202" s="19">
        <v>1</v>
      </c>
      <c r="B202" s="17" t="s">
        <v>134</v>
      </c>
      <c r="C202" s="19">
        <v>7</v>
      </c>
      <c r="D202" s="19">
        <v>15</v>
      </c>
      <c r="E202" s="19">
        <v>10</v>
      </c>
      <c r="F202" s="11" t="s">
        <v>69</v>
      </c>
      <c r="G202" s="19" t="s">
        <v>34</v>
      </c>
      <c r="H202" s="19">
        <f t="shared" ref="H202:H203" si="76">I202+J202</f>
        <v>0</v>
      </c>
      <c r="I202" s="11">
        <v>0</v>
      </c>
      <c r="J202" s="11">
        <v>0</v>
      </c>
      <c r="K202" s="11">
        <v>0</v>
      </c>
      <c r="L202" s="19">
        <v>0</v>
      </c>
      <c r="M202" s="19">
        <v>150</v>
      </c>
    </row>
    <row r="203" spans="1:13" x14ac:dyDescent="0.3">
      <c r="A203" s="19">
        <v>2</v>
      </c>
      <c r="B203" s="49" t="s">
        <v>135</v>
      </c>
      <c r="C203" s="19">
        <v>7</v>
      </c>
      <c r="D203" s="19">
        <v>3.5</v>
      </c>
      <c r="E203" s="19">
        <v>3.5</v>
      </c>
      <c r="F203" s="11" t="s">
        <v>69</v>
      </c>
      <c r="G203" s="19" t="s">
        <v>34</v>
      </c>
      <c r="H203" s="19">
        <f t="shared" si="76"/>
        <v>45</v>
      </c>
      <c r="I203" s="11">
        <v>0</v>
      </c>
      <c r="J203" s="11">
        <v>45</v>
      </c>
      <c r="K203" s="11">
        <v>2</v>
      </c>
      <c r="L203" s="19">
        <v>0</v>
      </c>
      <c r="M203" s="19">
        <v>0</v>
      </c>
    </row>
    <row r="204" spans="1:13" x14ac:dyDescent="0.3">
      <c r="A204" s="58" t="s">
        <v>36</v>
      </c>
      <c r="B204" s="58"/>
      <c r="C204" s="58"/>
      <c r="D204" s="28">
        <f>SUM(D202:D203)</f>
        <v>18.5</v>
      </c>
      <c r="E204" s="28">
        <f>SUM(E202:E203)</f>
        <v>13.5</v>
      </c>
      <c r="F204" s="28" t="s">
        <v>37</v>
      </c>
      <c r="G204" s="28" t="s">
        <v>37</v>
      </c>
      <c r="H204" s="28">
        <f t="shared" ref="H204:M204" si="77">SUM(H202:H203)</f>
        <v>45</v>
      </c>
      <c r="I204" s="28">
        <f t="shared" si="77"/>
        <v>0</v>
      </c>
      <c r="J204" s="28">
        <f t="shared" si="77"/>
        <v>45</v>
      </c>
      <c r="K204" s="28">
        <f t="shared" si="77"/>
        <v>2</v>
      </c>
      <c r="L204" s="28">
        <f t="shared" si="77"/>
        <v>0</v>
      </c>
      <c r="M204" s="28">
        <f t="shared" si="77"/>
        <v>150</v>
      </c>
    </row>
    <row r="205" spans="1:13" x14ac:dyDescent="0.3">
      <c r="A205" s="59" t="s">
        <v>38</v>
      </c>
      <c r="B205" s="59"/>
      <c r="C205" s="59"/>
      <c r="D205" s="19" t="s">
        <v>37</v>
      </c>
      <c r="E205" s="19">
        <f>E204</f>
        <v>13.5</v>
      </c>
      <c r="F205" s="19" t="s">
        <v>37</v>
      </c>
      <c r="G205" s="19" t="s">
        <v>37</v>
      </c>
      <c r="H205" s="29">
        <f>SUM(I205:J205)</f>
        <v>45</v>
      </c>
      <c r="I205" s="19">
        <v>0</v>
      </c>
      <c r="J205" s="29" cm="1">
        <f t="array" ref="J205">SUMPRODUCT(ROUND(IF(IF(J202:J203&gt;0,E202:E203/(J202:J203/H202:H203*D202:D203),0)*J202:J203&gt;J202:J203,J202:J203,IF(J202:J203&gt;0,E202:E203/(J202:J203/H202:H203*D202:D203),0)*J202:J203),0))</f>
        <v>45</v>
      </c>
      <c r="K205" s="29" cm="1">
        <f t="array" ref="K205">SUMPRODUCT(ROUND(IF(K202:K203&gt;0,E202:E203/D202:D203,0)*K202:K203,0))</f>
        <v>2</v>
      </c>
      <c r="L205" s="19">
        <f>SUMIF($E202:$E203,"&gt;0",L202:L203)</f>
        <v>0</v>
      </c>
      <c r="M205" s="19">
        <f>SUMIF($E202:$E203,"&gt;0",M202:M203)</f>
        <v>150</v>
      </c>
    </row>
    <row r="206" spans="1:13" x14ac:dyDescent="0.3">
      <c r="A206" s="59" t="s">
        <v>39</v>
      </c>
      <c r="B206" s="59"/>
      <c r="C206" s="59"/>
      <c r="D206" s="19">
        <f>SUMIF(G202:G203,"f",D202:D203)</f>
        <v>18.5</v>
      </c>
      <c r="E206" s="19">
        <f>SUMIF(G202:G203,"f",E202:E203)</f>
        <v>13.5</v>
      </c>
      <c r="F206" s="19" t="s">
        <v>37</v>
      </c>
      <c r="G206" s="19" t="s">
        <v>37</v>
      </c>
      <c r="H206" s="19">
        <f t="shared" ref="H206" si="78">SUM(I206:J206)</f>
        <v>45</v>
      </c>
      <c r="I206" s="19">
        <f>SUMIF($G202:$G203,"f",I202:I203)</f>
        <v>0</v>
      </c>
      <c r="J206" s="19">
        <f>SUMIF($G202:$G203,"f",J202:J203)</f>
        <v>45</v>
      </c>
      <c r="K206" s="19">
        <f>SUMIF($G202:$G203,"f",K202:K203)</f>
        <v>2</v>
      </c>
      <c r="L206" s="19">
        <f>SUMIF($G202:$G203,"f",L202:L203)</f>
        <v>0</v>
      </c>
      <c r="M206" s="19">
        <f>SUMIF($G202:$G203,"f",M202:M203)</f>
        <v>150</v>
      </c>
    </row>
    <row r="207" spans="1:13" x14ac:dyDescent="0.3">
      <c r="A207" s="60" t="s">
        <v>42</v>
      </c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26"/>
    </row>
    <row r="208" spans="1:13" x14ac:dyDescent="0.3">
      <c r="A208" s="19">
        <v>1</v>
      </c>
      <c r="B208" s="37" t="s">
        <v>179</v>
      </c>
      <c r="C208" s="19">
        <v>7</v>
      </c>
      <c r="D208" s="19">
        <v>3</v>
      </c>
      <c r="E208" s="19">
        <v>2</v>
      </c>
      <c r="F208" s="11" t="s">
        <v>69</v>
      </c>
      <c r="G208" s="19" t="s">
        <v>34</v>
      </c>
      <c r="H208" s="19">
        <f t="shared" ref="H208" si="79">I208+J208</f>
        <v>45</v>
      </c>
      <c r="I208" s="11">
        <v>15</v>
      </c>
      <c r="J208" s="11">
        <v>30</v>
      </c>
      <c r="K208" s="11">
        <v>2</v>
      </c>
      <c r="L208" s="19">
        <v>0</v>
      </c>
      <c r="M208" s="19">
        <v>0</v>
      </c>
    </row>
    <row r="209" spans="1:14" x14ac:dyDescent="0.3">
      <c r="A209" s="19">
        <v>2</v>
      </c>
      <c r="B209" s="37" t="s">
        <v>128</v>
      </c>
      <c r="C209" s="19">
        <v>7</v>
      </c>
      <c r="D209" s="19">
        <v>5</v>
      </c>
      <c r="E209" s="19">
        <v>2.5</v>
      </c>
      <c r="F209" s="11" t="s">
        <v>70</v>
      </c>
      <c r="G209" s="19" t="s">
        <v>34</v>
      </c>
      <c r="H209" s="19">
        <f t="shared" ref="H209" si="80">I209+J209</f>
        <v>60</v>
      </c>
      <c r="I209" s="11">
        <v>30</v>
      </c>
      <c r="J209" s="11">
        <v>30</v>
      </c>
      <c r="K209" s="11">
        <v>4</v>
      </c>
      <c r="L209" s="19">
        <v>0</v>
      </c>
      <c r="M209" s="19">
        <v>0</v>
      </c>
    </row>
    <row r="210" spans="1:14" x14ac:dyDescent="0.3">
      <c r="A210" s="19">
        <v>3</v>
      </c>
      <c r="B210" s="37" t="s">
        <v>178</v>
      </c>
      <c r="C210" s="19">
        <v>7</v>
      </c>
      <c r="D210" s="19">
        <v>3.5</v>
      </c>
      <c r="E210" s="19">
        <v>2.33</v>
      </c>
      <c r="F210" s="11" t="s">
        <v>69</v>
      </c>
      <c r="G210" s="19" t="s">
        <v>34</v>
      </c>
      <c r="H210" s="19">
        <f t="shared" ref="H210" si="81">I210+J210</f>
        <v>45</v>
      </c>
      <c r="I210" s="11">
        <v>15</v>
      </c>
      <c r="J210" s="11">
        <v>30</v>
      </c>
      <c r="K210" s="11">
        <v>2</v>
      </c>
      <c r="L210" s="19">
        <v>0</v>
      </c>
      <c r="M210" s="19">
        <v>0</v>
      </c>
    </row>
    <row r="211" spans="1:14" x14ac:dyDescent="0.3">
      <c r="A211" s="58" t="s">
        <v>36</v>
      </c>
      <c r="B211" s="58"/>
      <c r="C211" s="58"/>
      <c r="D211" s="28">
        <f>SUM(D208:D210)</f>
        <v>11.5</v>
      </c>
      <c r="E211" s="28">
        <f>SUM(E208:E210)</f>
        <v>6.83</v>
      </c>
      <c r="F211" s="28" t="s">
        <v>37</v>
      </c>
      <c r="G211" s="28" t="s">
        <v>37</v>
      </c>
      <c r="H211" s="28">
        <f t="shared" ref="H211:M211" si="82">SUM(H208:H210)</f>
        <v>150</v>
      </c>
      <c r="I211" s="28">
        <f t="shared" si="82"/>
        <v>60</v>
      </c>
      <c r="J211" s="28">
        <f t="shared" si="82"/>
        <v>90</v>
      </c>
      <c r="K211" s="28">
        <f t="shared" si="82"/>
        <v>8</v>
      </c>
      <c r="L211" s="28">
        <f t="shared" si="82"/>
        <v>0</v>
      </c>
      <c r="M211" s="28">
        <f t="shared" si="82"/>
        <v>0</v>
      </c>
    </row>
    <row r="212" spans="1:14" x14ac:dyDescent="0.3">
      <c r="A212" s="59" t="s">
        <v>38</v>
      </c>
      <c r="B212" s="59"/>
      <c r="C212" s="59"/>
      <c r="D212" s="19" t="s">
        <v>37</v>
      </c>
      <c r="E212" s="19">
        <f>E211</f>
        <v>6.83</v>
      </c>
      <c r="F212" s="19" t="s">
        <v>37</v>
      </c>
      <c r="G212" s="19" t="s">
        <v>37</v>
      </c>
      <c r="H212" s="29">
        <f t="shared" ref="H212:H213" si="83">SUM(I212:J212)</f>
        <v>90</v>
      </c>
      <c r="I212" s="19">
        <v>0</v>
      </c>
      <c r="J212" s="29" cm="1">
        <f t="array" ref="J212">SUMPRODUCT(ROUND(IF(IF(D208:D210&gt;0,IF(J208:J210&gt;0,E208:E210/(J208:J210/H208:H210*D208:D210),0),0)*J208:J210&gt;J208:J210,J208:J210,IF(D208:D210&gt;0,IF(J208:J210&gt;0,E208:E210/(J208:J210/H208:H210*D208:D210),0),0)*J208:J210),0))</f>
        <v>90</v>
      </c>
      <c r="K212" s="29" cm="1">
        <f t="array" ref="K212">SUMPRODUCT(ROUND(IF(D208:D210&gt;0,E208:E210/D208:D210,0)*K208:K210,0))</f>
        <v>4</v>
      </c>
      <c r="L212" s="19">
        <f>SUMIF($E208:$E210,"&gt;0",L208:L210)</f>
        <v>0</v>
      </c>
      <c r="M212" s="19">
        <f>SUMIF($E208:$E210,"&gt;0",M208:M210)</f>
        <v>0</v>
      </c>
    </row>
    <row r="213" spans="1:14" x14ac:dyDescent="0.3">
      <c r="A213" s="59" t="s">
        <v>39</v>
      </c>
      <c r="B213" s="59"/>
      <c r="C213" s="59"/>
      <c r="D213" s="19">
        <f>SUMIF(G208:G210,"f",D208:D210)</f>
        <v>11.5</v>
      </c>
      <c r="E213" s="19">
        <f>SUMIF(G208:G210,"f",E208:E210)</f>
        <v>6.83</v>
      </c>
      <c r="F213" s="19" t="s">
        <v>37</v>
      </c>
      <c r="G213" s="19" t="s">
        <v>37</v>
      </c>
      <c r="H213" s="19">
        <f t="shared" si="83"/>
        <v>150</v>
      </c>
      <c r="I213" s="19">
        <f>SUMIF($G208:$G210,"f",I208:I210)</f>
        <v>60</v>
      </c>
      <c r="J213" s="19">
        <f>SUMIF($G208:$G210,"f",J208:J210)</f>
        <v>90</v>
      </c>
      <c r="K213" s="19">
        <f>SUMIF($G208:$G210,"f",K208:K210)</f>
        <v>8</v>
      </c>
      <c r="L213" s="19">
        <f>SUMIF($G208:$G210,"f",L208:L210)</f>
        <v>0</v>
      </c>
      <c r="M213" s="19">
        <f>SUMIF($G208:$G210,"f",M208:M210)</f>
        <v>0</v>
      </c>
    </row>
    <row r="214" spans="1:14" x14ac:dyDescent="0.3">
      <c r="A214" s="58" t="s">
        <v>133</v>
      </c>
      <c r="B214" s="58"/>
      <c r="C214" s="58"/>
      <c r="D214" s="28">
        <f>D204+D211</f>
        <v>30</v>
      </c>
      <c r="E214" s="28">
        <f>E204+E211</f>
        <v>20.329999999999998</v>
      </c>
      <c r="F214" s="28" t="s">
        <v>37</v>
      </c>
      <c r="G214" s="28" t="s">
        <v>37</v>
      </c>
      <c r="H214" s="28">
        <f t="shared" ref="H214:M214" si="84">H204+H211</f>
        <v>195</v>
      </c>
      <c r="I214" s="28">
        <f t="shared" si="84"/>
        <v>60</v>
      </c>
      <c r="J214" s="28">
        <f t="shared" si="84"/>
        <v>135</v>
      </c>
      <c r="K214" s="28">
        <f t="shared" si="84"/>
        <v>10</v>
      </c>
      <c r="L214" s="28">
        <f t="shared" si="84"/>
        <v>0</v>
      </c>
      <c r="M214" s="28">
        <f t="shared" si="84"/>
        <v>150</v>
      </c>
    </row>
    <row r="215" spans="1:14" x14ac:dyDescent="0.3">
      <c r="A215" s="58" t="s">
        <v>132</v>
      </c>
      <c r="B215" s="58"/>
      <c r="C215" s="58"/>
      <c r="D215" s="28">
        <f>D214</f>
        <v>30</v>
      </c>
      <c r="E215" s="28">
        <f>E214</f>
        <v>20.329999999999998</v>
      </c>
      <c r="F215" s="28" t="s">
        <v>37</v>
      </c>
      <c r="G215" s="28" t="s">
        <v>37</v>
      </c>
      <c r="H215" s="28">
        <f>H214</f>
        <v>195</v>
      </c>
      <c r="I215" s="28">
        <f>I214</f>
        <v>60</v>
      </c>
      <c r="J215" s="28">
        <f t="shared" ref="J215:M215" si="85">J214</f>
        <v>135</v>
      </c>
      <c r="K215" s="28">
        <f t="shared" si="85"/>
        <v>10</v>
      </c>
      <c r="L215" s="28">
        <f t="shared" si="85"/>
        <v>0</v>
      </c>
      <c r="M215" s="28">
        <f t="shared" si="85"/>
        <v>150</v>
      </c>
    </row>
    <row r="216" spans="1:14" x14ac:dyDescent="0.3">
      <c r="A216" s="26"/>
      <c r="B216" s="26"/>
      <c r="C216" s="26"/>
      <c r="D216" s="24"/>
      <c r="E216" s="24"/>
      <c r="F216" s="24"/>
      <c r="G216" s="24"/>
      <c r="H216" s="24"/>
      <c r="I216" s="24"/>
      <c r="J216" s="24"/>
      <c r="K216" s="24"/>
      <c r="L216" s="24"/>
      <c r="M216" s="24"/>
    </row>
    <row r="217" spans="1:14" s="23" customFormat="1" x14ac:dyDescent="0.3">
      <c r="N217" s="22"/>
    </row>
    <row r="218" spans="1:14" x14ac:dyDescent="0.3">
      <c r="A218" s="3" t="s">
        <v>24</v>
      </c>
      <c r="B218" s="44" t="s">
        <v>72</v>
      </c>
    </row>
    <row r="219" spans="1:14" ht="28.8" customHeight="1" x14ac:dyDescent="0.3">
      <c r="A219" s="28" t="s">
        <v>195</v>
      </c>
      <c r="B219" s="45" t="s">
        <v>78</v>
      </c>
    </row>
    <row r="220" spans="1:14" x14ac:dyDescent="0.3">
      <c r="A220" s="19">
        <v>1</v>
      </c>
      <c r="B220" s="46" t="s">
        <v>194</v>
      </c>
    </row>
    <row r="221" spans="1:14" x14ac:dyDescent="0.3">
      <c r="A221" s="19">
        <v>2</v>
      </c>
      <c r="B221" s="46" t="s">
        <v>201</v>
      </c>
    </row>
    <row r="222" spans="1:14" x14ac:dyDescent="0.3">
      <c r="A222" s="19">
        <v>3</v>
      </c>
      <c r="B222" s="46" t="s">
        <v>193</v>
      </c>
    </row>
    <row r="223" spans="1:14" x14ac:dyDescent="0.3">
      <c r="A223" s="19">
        <v>4</v>
      </c>
      <c r="B223" s="46" t="s">
        <v>79</v>
      </c>
    </row>
    <row r="224" spans="1:14" x14ac:dyDescent="0.3">
      <c r="A224" s="19">
        <v>5</v>
      </c>
      <c r="B224" s="46" t="s">
        <v>202</v>
      </c>
    </row>
    <row r="225" spans="1:2" x14ac:dyDescent="0.3">
      <c r="A225" s="19">
        <v>6</v>
      </c>
      <c r="B225" s="46" t="s">
        <v>80</v>
      </c>
    </row>
    <row r="226" spans="1:2" x14ac:dyDescent="0.3">
      <c r="A226" s="19">
        <v>7</v>
      </c>
      <c r="B226" s="46" t="s">
        <v>203</v>
      </c>
    </row>
    <row r="227" spans="1:2" x14ac:dyDescent="0.3">
      <c r="A227" s="28" t="s">
        <v>196</v>
      </c>
      <c r="B227" s="47" t="s">
        <v>73</v>
      </c>
    </row>
    <row r="228" spans="1:2" x14ac:dyDescent="0.3">
      <c r="A228" s="19">
        <v>1</v>
      </c>
      <c r="B228" s="46" t="s">
        <v>74</v>
      </c>
    </row>
    <row r="229" spans="1:2" x14ac:dyDescent="0.3">
      <c r="A229" s="19">
        <v>2</v>
      </c>
      <c r="B229" s="46" t="s">
        <v>75</v>
      </c>
    </row>
    <row r="230" spans="1:2" x14ac:dyDescent="0.3">
      <c r="A230" s="19">
        <v>3</v>
      </c>
      <c r="B230" s="46" t="s">
        <v>76</v>
      </c>
    </row>
    <row r="231" spans="1:2" x14ac:dyDescent="0.3">
      <c r="A231" s="19">
        <v>4</v>
      </c>
      <c r="B231" s="46" t="s">
        <v>77</v>
      </c>
    </row>
    <row r="232" spans="1:2" x14ac:dyDescent="0.3">
      <c r="A232" s="28" t="s">
        <v>197</v>
      </c>
      <c r="B232" s="47" t="s">
        <v>9</v>
      </c>
    </row>
    <row r="233" spans="1:2" x14ac:dyDescent="0.3">
      <c r="A233" s="19">
        <v>1</v>
      </c>
      <c r="B233" s="46" t="s">
        <v>217</v>
      </c>
    </row>
    <row r="234" spans="1:2" x14ac:dyDescent="0.3">
      <c r="A234" s="19">
        <v>2</v>
      </c>
      <c r="B234" s="46" t="s">
        <v>168</v>
      </c>
    </row>
    <row r="235" spans="1:2" x14ac:dyDescent="0.3">
      <c r="A235" s="28" t="s">
        <v>198</v>
      </c>
      <c r="B235" s="47" t="s">
        <v>12</v>
      </c>
    </row>
    <row r="236" spans="1:2" x14ac:dyDescent="0.3">
      <c r="A236" s="19">
        <v>1</v>
      </c>
      <c r="B236" s="37" t="s">
        <v>170</v>
      </c>
    </row>
    <row r="237" spans="1:2" x14ac:dyDescent="0.3">
      <c r="A237" s="19">
        <v>2</v>
      </c>
      <c r="B237" s="37" t="s">
        <v>171</v>
      </c>
    </row>
    <row r="238" spans="1:2" x14ac:dyDescent="0.3">
      <c r="A238" s="19">
        <v>3</v>
      </c>
      <c r="B238" s="37" t="s">
        <v>121</v>
      </c>
    </row>
    <row r="239" spans="1:2" x14ac:dyDescent="0.3">
      <c r="A239" s="28" t="s">
        <v>199</v>
      </c>
      <c r="B239" s="47" t="s">
        <v>23</v>
      </c>
    </row>
    <row r="240" spans="1:2" x14ac:dyDescent="0.3">
      <c r="A240" s="19">
        <v>1</v>
      </c>
      <c r="B240" s="37" t="s">
        <v>174</v>
      </c>
    </row>
    <row r="241" spans="1:2" x14ac:dyDescent="0.3">
      <c r="A241" s="19">
        <v>2</v>
      </c>
      <c r="B241" s="37" t="s">
        <v>175</v>
      </c>
    </row>
    <row r="242" spans="1:2" x14ac:dyDescent="0.3">
      <c r="A242" s="28" t="s">
        <v>200</v>
      </c>
      <c r="B242" s="47" t="s">
        <v>128</v>
      </c>
    </row>
    <row r="243" spans="1:2" x14ac:dyDescent="0.3">
      <c r="A243" s="19">
        <v>1</v>
      </c>
      <c r="B243" s="37" t="s">
        <v>177</v>
      </c>
    </row>
    <row r="244" spans="1:2" x14ac:dyDescent="0.3">
      <c r="A244" s="19">
        <v>2</v>
      </c>
      <c r="B244" s="37" t="s">
        <v>204</v>
      </c>
    </row>
  </sheetData>
  <mergeCells count="193">
    <mergeCell ref="F17:F18"/>
    <mergeCell ref="G17:G18"/>
    <mergeCell ref="H17:K17"/>
    <mergeCell ref="L17:L18"/>
    <mergeCell ref="M17:M18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A27:C27"/>
    <mergeCell ref="A28:C28"/>
    <mergeCell ref="A29:C29"/>
    <mergeCell ref="A30:L30"/>
    <mergeCell ref="A33:C33"/>
    <mergeCell ref="A34:C34"/>
    <mergeCell ref="A19:M19"/>
    <mergeCell ref="A20:M20"/>
    <mergeCell ref="A22:C22"/>
    <mergeCell ref="A23:C23"/>
    <mergeCell ref="A24:C24"/>
    <mergeCell ref="A25:L25"/>
    <mergeCell ref="A48:C48"/>
    <mergeCell ref="A49:C49"/>
    <mergeCell ref="A50:C50"/>
    <mergeCell ref="A51:C51"/>
    <mergeCell ref="A54:A55"/>
    <mergeCell ref="B54:B55"/>
    <mergeCell ref="C54:C55"/>
    <mergeCell ref="A35:C35"/>
    <mergeCell ref="A36:L36"/>
    <mergeCell ref="A40:C40"/>
    <mergeCell ref="A41:C41"/>
    <mergeCell ref="A42:C42"/>
    <mergeCell ref="A43:L43"/>
    <mergeCell ref="A62:C62"/>
    <mergeCell ref="A63:L63"/>
    <mergeCell ref="A65:C65"/>
    <mergeCell ref="A66:C66"/>
    <mergeCell ref="A67:C67"/>
    <mergeCell ref="A68:L68"/>
    <mergeCell ref="L54:L55"/>
    <mergeCell ref="M54:M55"/>
    <mergeCell ref="A56:M56"/>
    <mergeCell ref="A57:M57"/>
    <mergeCell ref="A60:C60"/>
    <mergeCell ref="A61:C61"/>
    <mergeCell ref="D54:D55"/>
    <mergeCell ref="E54:E55"/>
    <mergeCell ref="F54:F55"/>
    <mergeCell ref="G54:G55"/>
    <mergeCell ref="H54:K54"/>
    <mergeCell ref="A79:C79"/>
    <mergeCell ref="A80:C80"/>
    <mergeCell ref="A81:C81"/>
    <mergeCell ref="A84:A85"/>
    <mergeCell ref="B84:B85"/>
    <mergeCell ref="C84:C85"/>
    <mergeCell ref="A71:C71"/>
    <mergeCell ref="A72:C72"/>
    <mergeCell ref="A73:C73"/>
    <mergeCell ref="A74:L74"/>
    <mergeCell ref="A77:C77"/>
    <mergeCell ref="A78:C78"/>
    <mergeCell ref="A92:C92"/>
    <mergeCell ref="A93:L93"/>
    <mergeCell ref="A95:C95"/>
    <mergeCell ref="A96:C96"/>
    <mergeCell ref="A97:C97"/>
    <mergeCell ref="A98:L98"/>
    <mergeCell ref="L84:L85"/>
    <mergeCell ref="M84:M85"/>
    <mergeCell ref="A86:M86"/>
    <mergeCell ref="A87:M87"/>
    <mergeCell ref="A90:C90"/>
    <mergeCell ref="A91:C91"/>
    <mergeCell ref="D84:D85"/>
    <mergeCell ref="E84:E85"/>
    <mergeCell ref="F84:F85"/>
    <mergeCell ref="G84:G85"/>
    <mergeCell ref="H84:K84"/>
    <mergeCell ref="A110:C110"/>
    <mergeCell ref="A111:C111"/>
    <mergeCell ref="A114:A115"/>
    <mergeCell ref="B114:B115"/>
    <mergeCell ref="C114:C115"/>
    <mergeCell ref="D114:D115"/>
    <mergeCell ref="A102:C102"/>
    <mergeCell ref="A103:C103"/>
    <mergeCell ref="A104:C104"/>
    <mergeCell ref="A105:L105"/>
    <mergeCell ref="A108:C108"/>
    <mergeCell ref="A109:C109"/>
    <mergeCell ref="A123:L123"/>
    <mergeCell ref="A125:C125"/>
    <mergeCell ref="M114:M115"/>
    <mergeCell ref="A116:M116"/>
    <mergeCell ref="A117:M117"/>
    <mergeCell ref="A120:C120"/>
    <mergeCell ref="A121:C121"/>
    <mergeCell ref="A122:C122"/>
    <mergeCell ref="E114:E115"/>
    <mergeCell ref="F114:F115"/>
    <mergeCell ref="G114:G115"/>
    <mergeCell ref="H114:K114"/>
    <mergeCell ref="L114:L115"/>
    <mergeCell ref="A137:C137"/>
    <mergeCell ref="A138:C138"/>
    <mergeCell ref="A141:A142"/>
    <mergeCell ref="B141:B142"/>
    <mergeCell ref="C141:C142"/>
    <mergeCell ref="D141:D142"/>
    <mergeCell ref="A126:C126"/>
    <mergeCell ref="A127:C127"/>
    <mergeCell ref="A128:L128"/>
    <mergeCell ref="A134:C134"/>
    <mergeCell ref="A135:C135"/>
    <mergeCell ref="A136:C136"/>
    <mergeCell ref="M141:M142"/>
    <mergeCell ref="A143:M143"/>
    <mergeCell ref="A144:M144"/>
    <mergeCell ref="A146:C146"/>
    <mergeCell ref="A147:C147"/>
    <mergeCell ref="A148:C148"/>
    <mergeCell ref="E141:E142"/>
    <mergeCell ref="F141:F142"/>
    <mergeCell ref="G141:G142"/>
    <mergeCell ref="H141:K141"/>
    <mergeCell ref="L141:L142"/>
    <mergeCell ref="A152:C152"/>
    <mergeCell ref="A153:C153"/>
    <mergeCell ref="A154:L154"/>
    <mergeCell ref="A160:C160"/>
    <mergeCell ref="A161:C161"/>
    <mergeCell ref="A162:C162"/>
    <mergeCell ref="A149:L149"/>
    <mergeCell ref="A151:C151"/>
    <mergeCell ref="A163:L163"/>
    <mergeCell ref="A165:C165"/>
    <mergeCell ref="A166:C166"/>
    <mergeCell ref="A167:C167"/>
    <mergeCell ref="A168:C168"/>
    <mergeCell ref="A171:A172"/>
    <mergeCell ref="B171:B172"/>
    <mergeCell ref="C171:C172"/>
    <mergeCell ref="D171:D172"/>
    <mergeCell ref="E171:E172"/>
    <mergeCell ref="A173:M173"/>
    <mergeCell ref="A174:M174"/>
    <mergeCell ref="A180:C180"/>
    <mergeCell ref="A181:C181"/>
    <mergeCell ref="A182:C182"/>
    <mergeCell ref="A183:L183"/>
    <mergeCell ref="F171:F172"/>
    <mergeCell ref="G171:G172"/>
    <mergeCell ref="H171:K171"/>
    <mergeCell ref="L171:L172"/>
    <mergeCell ref="M171:M172"/>
    <mergeCell ref="A193:C193"/>
    <mergeCell ref="A194:C194"/>
    <mergeCell ref="A195:C195"/>
    <mergeCell ref="A198:A199"/>
    <mergeCell ref="B198:B199"/>
    <mergeCell ref="C198:C199"/>
    <mergeCell ref="A186:C186"/>
    <mergeCell ref="A187:C187"/>
    <mergeCell ref="A188:C188"/>
    <mergeCell ref="A189:L189"/>
    <mergeCell ref="A191:C191"/>
    <mergeCell ref="A192:C192"/>
    <mergeCell ref="L198:L199"/>
    <mergeCell ref="A215:C215"/>
    <mergeCell ref="A206:C206"/>
    <mergeCell ref="A207:L207"/>
    <mergeCell ref="A211:C211"/>
    <mergeCell ref="A212:C212"/>
    <mergeCell ref="A213:C213"/>
    <mergeCell ref="A214:C214"/>
    <mergeCell ref="M198:M199"/>
    <mergeCell ref="A200:M200"/>
    <mergeCell ref="A201:M201"/>
    <mergeCell ref="A204:C204"/>
    <mergeCell ref="A205:C205"/>
    <mergeCell ref="D198:D199"/>
    <mergeCell ref="E198:E199"/>
    <mergeCell ref="F198:F199"/>
    <mergeCell ref="G198:G199"/>
    <mergeCell ref="H198:K19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366C8-970D-4501-B007-FA4A1EFAC709}">
  <dimension ref="A1:M108"/>
  <sheetViews>
    <sheetView zoomScaleNormal="100" workbookViewId="0">
      <selection activeCell="B9" sqref="B9"/>
    </sheetView>
  </sheetViews>
  <sheetFormatPr defaultRowHeight="14.4" x14ac:dyDescent="0.3"/>
  <cols>
    <col min="1" max="1" width="5.77734375" style="33" customWidth="1"/>
    <col min="2" max="2" width="50.77734375" style="33" customWidth="1"/>
    <col min="3" max="4" width="7.77734375" style="33" customWidth="1"/>
    <col min="5" max="5" width="7.77734375" style="32" customWidth="1"/>
    <col min="6" max="9" width="7.77734375" style="33" customWidth="1"/>
    <col min="10" max="10" width="7.77734375" style="32" customWidth="1"/>
    <col min="11" max="11" width="9.21875" style="32" bestFit="1" customWidth="1"/>
    <col min="12" max="13" width="7.77734375" style="33" customWidth="1"/>
    <col min="14" max="16384" width="8.88671875" style="33"/>
  </cols>
  <sheetData>
    <row r="1" spans="1:13" x14ac:dyDescent="0.3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31"/>
    </row>
    <row r="2" spans="1:13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31"/>
    </row>
    <row r="5" spans="1:13" x14ac:dyDescent="0.3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25"/>
    </row>
    <row r="6" spans="1:13" x14ac:dyDescent="0.3">
      <c r="A6" s="65" t="s">
        <v>189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25"/>
    </row>
    <row r="7" spans="1:13" x14ac:dyDescent="0.3">
      <c r="A7" s="94" t="s">
        <v>191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25"/>
    </row>
    <row r="8" spans="1:13" x14ac:dyDescent="0.3">
      <c r="A8" s="22"/>
      <c r="B8" s="22"/>
      <c r="C8" s="22"/>
      <c r="D8" s="22"/>
      <c r="E8" s="23"/>
      <c r="F8" s="22"/>
      <c r="G8" s="22"/>
      <c r="H8" s="22"/>
      <c r="I8" s="22"/>
      <c r="J8" s="23"/>
      <c r="K8" s="23"/>
      <c r="L8" s="22"/>
    </row>
    <row r="9" spans="1:13" x14ac:dyDescent="0.3">
      <c r="A9" s="26" t="s">
        <v>183</v>
      </c>
      <c r="B9" s="22"/>
      <c r="C9" s="22"/>
      <c r="D9" s="22"/>
      <c r="E9" s="23"/>
      <c r="F9" s="22"/>
      <c r="G9" s="22"/>
      <c r="H9" s="22"/>
      <c r="I9" s="22"/>
      <c r="J9" s="23"/>
      <c r="K9" s="23"/>
      <c r="L9" s="22"/>
    </row>
    <row r="10" spans="1:13" x14ac:dyDescent="0.3">
      <c r="A10" s="26" t="s">
        <v>184</v>
      </c>
      <c r="B10" s="22"/>
      <c r="C10" s="22"/>
      <c r="D10" s="22"/>
      <c r="E10" s="23"/>
      <c r="F10" s="22"/>
      <c r="G10" s="22"/>
      <c r="H10" s="22"/>
      <c r="I10" s="22"/>
      <c r="J10" s="23"/>
      <c r="K10" s="23"/>
      <c r="L10" s="22"/>
    </row>
    <row r="11" spans="1:13" x14ac:dyDescent="0.3">
      <c r="A11" s="26" t="s">
        <v>185</v>
      </c>
      <c r="B11" s="22"/>
      <c r="C11" s="22"/>
      <c r="D11" s="22"/>
      <c r="E11" s="23"/>
      <c r="F11" s="22"/>
      <c r="G11" s="22"/>
      <c r="H11" s="22"/>
      <c r="I11" s="22"/>
      <c r="J11" s="23"/>
      <c r="K11" s="23"/>
      <c r="L11" s="22"/>
    </row>
    <row r="12" spans="1:13" x14ac:dyDescent="0.3">
      <c r="A12" s="26" t="s">
        <v>186</v>
      </c>
      <c r="B12" s="22"/>
      <c r="C12" s="22"/>
      <c r="D12" s="22"/>
      <c r="E12" s="23"/>
      <c r="F12" s="22"/>
      <c r="G12" s="22"/>
      <c r="H12" s="22"/>
      <c r="I12" s="22"/>
      <c r="J12" s="23"/>
      <c r="K12" s="23"/>
      <c r="L12" s="22"/>
    </row>
    <row r="13" spans="1:13" x14ac:dyDescent="0.3">
      <c r="A13" s="26" t="s">
        <v>187</v>
      </c>
      <c r="B13" s="22"/>
      <c r="C13" s="22"/>
      <c r="D13" s="22"/>
      <c r="E13" s="23"/>
      <c r="F13" s="22"/>
      <c r="G13" s="22"/>
      <c r="H13" s="22"/>
      <c r="I13" s="22"/>
      <c r="J13" s="23"/>
      <c r="K13" s="23"/>
      <c r="L13" s="22"/>
    </row>
    <row r="14" spans="1:13" x14ac:dyDescent="0.3">
      <c r="A14" s="26" t="s">
        <v>188</v>
      </c>
      <c r="B14" s="22"/>
      <c r="C14" s="22"/>
      <c r="D14" s="22"/>
      <c r="E14" s="23"/>
      <c r="F14" s="22"/>
      <c r="G14" s="22"/>
      <c r="H14" s="22"/>
      <c r="I14" s="22"/>
      <c r="J14" s="23"/>
      <c r="K14" s="23"/>
      <c r="L14" s="22"/>
    </row>
    <row r="15" spans="1:13" x14ac:dyDescent="0.3">
      <c r="A15" s="22"/>
      <c r="B15" s="22"/>
      <c r="C15" s="22" t="s">
        <v>182</v>
      </c>
      <c r="D15" s="22"/>
      <c r="E15" s="22"/>
      <c r="F15" s="22"/>
      <c r="G15" s="22"/>
      <c r="H15" s="22"/>
      <c r="I15" s="22"/>
      <c r="J15" s="22"/>
      <c r="K15" s="22"/>
      <c r="L15" s="22"/>
    </row>
    <row r="16" spans="1:13" x14ac:dyDescent="0.3">
      <c r="A16" s="34"/>
    </row>
    <row r="17" spans="1:13" s="34" customFormat="1" ht="72" customHeight="1" x14ac:dyDescent="0.3">
      <c r="A17" s="91" t="s">
        <v>24</v>
      </c>
      <c r="B17" s="91" t="s">
        <v>25</v>
      </c>
      <c r="C17" s="86" t="s">
        <v>26</v>
      </c>
      <c r="D17" s="86" t="s">
        <v>27</v>
      </c>
      <c r="E17" s="84" t="s">
        <v>28</v>
      </c>
      <c r="F17" s="86" t="s">
        <v>29</v>
      </c>
      <c r="G17" s="84" t="s">
        <v>30</v>
      </c>
      <c r="H17" s="88" t="s">
        <v>31</v>
      </c>
      <c r="I17" s="89"/>
      <c r="J17" s="89"/>
      <c r="K17" s="90"/>
      <c r="L17" s="86" t="s">
        <v>91</v>
      </c>
      <c r="M17" s="86" t="s">
        <v>134</v>
      </c>
    </row>
    <row r="18" spans="1:13" s="34" customFormat="1" ht="72" customHeight="1" x14ac:dyDescent="0.3">
      <c r="A18" s="92"/>
      <c r="B18" s="92"/>
      <c r="C18" s="87"/>
      <c r="D18" s="87"/>
      <c r="E18" s="85"/>
      <c r="F18" s="87"/>
      <c r="G18" s="85"/>
      <c r="H18" s="52" t="s">
        <v>2</v>
      </c>
      <c r="I18" s="27" t="s">
        <v>3</v>
      </c>
      <c r="J18" s="27" t="s">
        <v>4</v>
      </c>
      <c r="K18" s="27" t="s">
        <v>66</v>
      </c>
      <c r="L18" s="87"/>
      <c r="M18" s="87"/>
    </row>
    <row r="19" spans="1:13" x14ac:dyDescent="0.3">
      <c r="A19" s="80" t="s">
        <v>32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x14ac:dyDescent="0.3">
      <c r="A20" s="80" t="s">
        <v>33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3" s="22" customFormat="1" ht="28.8" x14ac:dyDescent="0.3">
      <c r="A21" s="19">
        <v>1</v>
      </c>
      <c r="B21" s="20" t="s">
        <v>67</v>
      </c>
      <c r="C21" s="11">
        <v>1</v>
      </c>
      <c r="D21" s="11">
        <v>2</v>
      </c>
      <c r="E21" s="19">
        <v>0</v>
      </c>
      <c r="F21" s="11" t="s">
        <v>69</v>
      </c>
      <c r="G21" s="19" t="s">
        <v>34</v>
      </c>
      <c r="H21" s="19">
        <f t="shared" ref="H21:H28" si="0">I21+J21</f>
        <v>30</v>
      </c>
      <c r="I21" s="11">
        <v>30</v>
      </c>
      <c r="J21" s="11">
        <v>0</v>
      </c>
      <c r="K21" s="11">
        <v>1</v>
      </c>
      <c r="L21" s="19">
        <v>0</v>
      </c>
      <c r="M21" s="19">
        <v>0</v>
      </c>
    </row>
    <row r="22" spans="1:13" x14ac:dyDescent="0.3">
      <c r="A22" s="19">
        <v>2</v>
      </c>
      <c r="B22" s="9" t="s">
        <v>8</v>
      </c>
      <c r="C22" s="10">
        <v>2</v>
      </c>
      <c r="D22" s="10">
        <v>2</v>
      </c>
      <c r="E22" s="13">
        <v>0</v>
      </c>
      <c r="F22" s="11" t="s">
        <v>69</v>
      </c>
      <c r="G22" s="13" t="s">
        <v>34</v>
      </c>
      <c r="H22" s="13">
        <f t="shared" si="0"/>
        <v>30</v>
      </c>
      <c r="I22" s="10">
        <v>0</v>
      </c>
      <c r="J22" s="10">
        <v>30</v>
      </c>
      <c r="K22" s="10">
        <v>1</v>
      </c>
      <c r="L22" s="13">
        <v>0</v>
      </c>
      <c r="M22" s="13">
        <v>0</v>
      </c>
    </row>
    <row r="23" spans="1:13" ht="28.8" x14ac:dyDescent="0.3">
      <c r="A23" s="19">
        <v>3</v>
      </c>
      <c r="B23" s="20" t="s">
        <v>68</v>
      </c>
      <c r="C23" s="11">
        <v>2</v>
      </c>
      <c r="D23" s="11">
        <v>2</v>
      </c>
      <c r="E23" s="19">
        <v>0</v>
      </c>
      <c r="F23" s="11" t="s">
        <v>69</v>
      </c>
      <c r="G23" s="19" t="s">
        <v>34</v>
      </c>
      <c r="H23" s="19">
        <f t="shared" si="0"/>
        <v>30</v>
      </c>
      <c r="I23" s="11">
        <v>30</v>
      </c>
      <c r="J23" s="11">
        <v>0</v>
      </c>
      <c r="K23" s="11">
        <v>1</v>
      </c>
      <c r="L23" s="19">
        <v>0</v>
      </c>
      <c r="M23" s="19">
        <v>0</v>
      </c>
    </row>
    <row r="24" spans="1:13" x14ac:dyDescent="0.3">
      <c r="A24" s="19">
        <v>4</v>
      </c>
      <c r="B24" s="9" t="s">
        <v>11</v>
      </c>
      <c r="C24" s="10">
        <v>3</v>
      </c>
      <c r="D24" s="10">
        <v>2</v>
      </c>
      <c r="E24" s="13">
        <v>0</v>
      </c>
      <c r="F24" s="11" t="s">
        <v>69</v>
      </c>
      <c r="G24" s="13" t="s">
        <v>34</v>
      </c>
      <c r="H24" s="13">
        <f t="shared" si="0"/>
        <v>30</v>
      </c>
      <c r="I24" s="10">
        <v>0</v>
      </c>
      <c r="J24" s="10">
        <v>30</v>
      </c>
      <c r="K24" s="10">
        <v>1</v>
      </c>
      <c r="L24" s="13">
        <v>0</v>
      </c>
      <c r="M24" s="13">
        <v>0</v>
      </c>
    </row>
    <row r="25" spans="1:13" x14ac:dyDescent="0.3">
      <c r="A25" s="19">
        <v>5</v>
      </c>
      <c r="B25" s="9" t="s">
        <v>21</v>
      </c>
      <c r="C25" s="10">
        <v>3</v>
      </c>
      <c r="D25" s="10">
        <v>0</v>
      </c>
      <c r="E25" s="13">
        <v>0</v>
      </c>
      <c r="F25" s="11" t="s">
        <v>69</v>
      </c>
      <c r="G25" s="13" t="s">
        <v>35</v>
      </c>
      <c r="H25" s="13">
        <f t="shared" si="0"/>
        <v>30</v>
      </c>
      <c r="I25" s="10">
        <v>0</v>
      </c>
      <c r="J25" s="10">
        <v>30</v>
      </c>
      <c r="K25" s="10">
        <v>0</v>
      </c>
      <c r="L25" s="13">
        <v>0</v>
      </c>
      <c r="M25" s="13">
        <v>0</v>
      </c>
    </row>
    <row r="26" spans="1:13" x14ac:dyDescent="0.3">
      <c r="A26" s="19">
        <v>6</v>
      </c>
      <c r="B26" s="9" t="s">
        <v>14</v>
      </c>
      <c r="C26" s="10">
        <v>4</v>
      </c>
      <c r="D26" s="10">
        <v>2</v>
      </c>
      <c r="E26" s="13">
        <v>0</v>
      </c>
      <c r="F26" s="11" t="s">
        <v>69</v>
      </c>
      <c r="G26" s="13" t="s">
        <v>34</v>
      </c>
      <c r="H26" s="13">
        <f t="shared" si="0"/>
        <v>30</v>
      </c>
      <c r="I26" s="10">
        <v>0</v>
      </c>
      <c r="J26" s="10">
        <v>30</v>
      </c>
      <c r="K26" s="10">
        <v>1</v>
      </c>
      <c r="L26" s="13">
        <v>0</v>
      </c>
      <c r="M26" s="13">
        <v>0</v>
      </c>
    </row>
    <row r="27" spans="1:13" x14ac:dyDescent="0.3">
      <c r="A27" s="19">
        <v>7</v>
      </c>
      <c r="B27" s="9" t="s">
        <v>15</v>
      </c>
      <c r="C27" s="10">
        <v>4</v>
      </c>
      <c r="D27" s="10">
        <v>0</v>
      </c>
      <c r="E27" s="13">
        <v>0</v>
      </c>
      <c r="F27" s="11" t="s">
        <v>69</v>
      </c>
      <c r="G27" s="13" t="s">
        <v>35</v>
      </c>
      <c r="H27" s="13">
        <f t="shared" si="0"/>
        <v>30</v>
      </c>
      <c r="I27" s="10">
        <v>0</v>
      </c>
      <c r="J27" s="10">
        <v>30</v>
      </c>
      <c r="K27" s="10">
        <v>0</v>
      </c>
      <c r="L27" s="13">
        <v>0</v>
      </c>
      <c r="M27" s="13">
        <v>0</v>
      </c>
    </row>
    <row r="28" spans="1:13" s="22" customFormat="1" x14ac:dyDescent="0.3">
      <c r="A28" s="19">
        <v>8</v>
      </c>
      <c r="B28" s="9" t="s">
        <v>18</v>
      </c>
      <c r="C28" s="10">
        <v>5</v>
      </c>
      <c r="D28" s="10">
        <v>2</v>
      </c>
      <c r="E28" s="13">
        <v>0</v>
      </c>
      <c r="F28" s="13" t="s">
        <v>70</v>
      </c>
      <c r="G28" s="13" t="s">
        <v>34</v>
      </c>
      <c r="H28" s="13">
        <f t="shared" si="0"/>
        <v>30</v>
      </c>
      <c r="I28" s="10">
        <v>0</v>
      </c>
      <c r="J28" s="10">
        <v>30</v>
      </c>
      <c r="K28" s="10">
        <v>1</v>
      </c>
      <c r="L28" s="13">
        <v>0</v>
      </c>
      <c r="M28" s="13">
        <v>0</v>
      </c>
    </row>
    <row r="29" spans="1:13" x14ac:dyDescent="0.3">
      <c r="A29" s="70" t="s">
        <v>36</v>
      </c>
      <c r="B29" s="71"/>
      <c r="C29" s="95"/>
      <c r="D29" s="28">
        <f>SUM(D21:D28)</f>
        <v>12</v>
      </c>
      <c r="E29" s="28">
        <f>SUM(E21:E28)</f>
        <v>0</v>
      </c>
      <c r="F29" s="28" t="s">
        <v>37</v>
      </c>
      <c r="G29" s="28" t="s">
        <v>37</v>
      </c>
      <c r="H29" s="28">
        <f t="shared" ref="H29:M29" si="1">SUM(H21:H28)</f>
        <v>240</v>
      </c>
      <c r="I29" s="28">
        <f t="shared" si="1"/>
        <v>60</v>
      </c>
      <c r="J29" s="28">
        <f t="shared" si="1"/>
        <v>180</v>
      </c>
      <c r="K29" s="28">
        <f t="shared" si="1"/>
        <v>6</v>
      </c>
      <c r="L29" s="28">
        <f t="shared" si="1"/>
        <v>0</v>
      </c>
      <c r="M29" s="28">
        <f t="shared" si="1"/>
        <v>0</v>
      </c>
    </row>
    <row r="30" spans="1:13" x14ac:dyDescent="0.3">
      <c r="A30" s="96" t="s">
        <v>38</v>
      </c>
      <c r="B30" s="97"/>
      <c r="C30" s="98"/>
      <c r="D30" s="23" t="s">
        <v>37</v>
      </c>
      <c r="E30" s="19">
        <f>E29</f>
        <v>0</v>
      </c>
      <c r="F30" s="19" t="s">
        <v>37</v>
      </c>
      <c r="G30" s="19" t="s">
        <v>37</v>
      </c>
      <c r="H30" s="29">
        <f>SUM(I30:J30)</f>
        <v>0</v>
      </c>
      <c r="I30" s="19">
        <v>0</v>
      </c>
      <c r="J30" s="29">
        <f>'Plan studiów DSiAIwP semestry'!J23+'Plan studiów DSiAIwP semestry'!J61+'Plan studiów DSiAIwP semestry'!J91+'Plan studiów DSiAIwP semestry'!J121+'Plan studiów DSiAIwP semestry'!J147</f>
        <v>0</v>
      </c>
      <c r="K30" s="29">
        <f>'Plan studiów DSiAIwP semestry'!K23+'Plan studiów DSiAIwP semestry'!K61+'Plan studiów DSiAIwP semestry'!K91+'Plan studiów DSiAIwP semestry'!K121+'Plan studiów DSiAIwP semestry'!K147</f>
        <v>0</v>
      </c>
      <c r="L30" s="19">
        <f>SUMIF($E21:$E28,"&gt;0",L21:L28)</f>
        <v>0</v>
      </c>
      <c r="M30" s="19">
        <f>SUMIF($E21:$E28,"&gt;0",M21:M28)</f>
        <v>0</v>
      </c>
    </row>
    <row r="31" spans="1:13" x14ac:dyDescent="0.3">
      <c r="A31" s="99" t="s">
        <v>39</v>
      </c>
      <c r="B31" s="100"/>
      <c r="C31" s="101"/>
      <c r="D31" s="35">
        <f>SUMIF(G21:G28,"f",D21:D28)</f>
        <v>12</v>
      </c>
      <c r="E31" s="35">
        <f>SUMIF(G21:G28,"f",E21:E28)</f>
        <v>0</v>
      </c>
      <c r="F31" s="35" t="s">
        <v>37</v>
      </c>
      <c r="G31" s="35" t="s">
        <v>37</v>
      </c>
      <c r="H31" s="29">
        <f>SUM(I31:J31)</f>
        <v>180</v>
      </c>
      <c r="I31" s="35">
        <f>SUMIF($G21:$G28,"f",I21:I28)</f>
        <v>60</v>
      </c>
      <c r="J31" s="35">
        <f>SUMIF($G21:$G28,"f",J21:J28)</f>
        <v>120</v>
      </c>
      <c r="K31" s="35">
        <f>SUMIF($G21:$G28,"f",K21:K28)</f>
        <v>6</v>
      </c>
      <c r="L31" s="35">
        <f>SUMIF($G21:$G28,"f",L21:L28)</f>
        <v>0</v>
      </c>
      <c r="M31" s="35">
        <f>SUMIF($G21:$G28,"f",M21:M28)</f>
        <v>0</v>
      </c>
    </row>
    <row r="32" spans="1:13" x14ac:dyDescent="0.3">
      <c r="A32" s="82" t="s">
        <v>40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 x14ac:dyDescent="0.3">
      <c r="A33" s="13">
        <v>1</v>
      </c>
      <c r="B33" s="20" t="s">
        <v>92</v>
      </c>
      <c r="C33" s="13">
        <v>1</v>
      </c>
      <c r="D33" s="13">
        <v>2</v>
      </c>
      <c r="E33" s="13">
        <v>0</v>
      </c>
      <c r="F33" s="11" t="s">
        <v>69</v>
      </c>
      <c r="G33" s="13" t="s">
        <v>35</v>
      </c>
      <c r="H33" s="13">
        <f>I33+J33</f>
        <v>30</v>
      </c>
      <c r="I33" s="13">
        <v>0</v>
      </c>
      <c r="J33" s="13">
        <v>30</v>
      </c>
      <c r="K33" s="13">
        <v>2</v>
      </c>
      <c r="L33" s="13">
        <v>0</v>
      </c>
      <c r="M33" s="13">
        <v>0</v>
      </c>
    </row>
    <row r="34" spans="1:13" x14ac:dyDescent="0.3">
      <c r="A34" s="13">
        <v>2</v>
      </c>
      <c r="B34" s="20" t="s">
        <v>97</v>
      </c>
      <c r="C34" s="19">
        <v>2</v>
      </c>
      <c r="D34" s="19">
        <v>3.5</v>
      </c>
      <c r="E34" s="19">
        <v>2.33</v>
      </c>
      <c r="F34" s="11" t="s">
        <v>69</v>
      </c>
      <c r="G34" s="19" t="s">
        <v>35</v>
      </c>
      <c r="H34" s="19">
        <f>I34+J34</f>
        <v>45</v>
      </c>
      <c r="I34" s="19">
        <v>15</v>
      </c>
      <c r="J34" s="19">
        <v>30</v>
      </c>
      <c r="K34" s="19">
        <v>2</v>
      </c>
      <c r="L34" s="19">
        <v>0</v>
      </c>
      <c r="M34" s="19">
        <v>0</v>
      </c>
    </row>
    <row r="35" spans="1:13" x14ac:dyDescent="0.3">
      <c r="A35" s="13">
        <v>3</v>
      </c>
      <c r="B35" s="20" t="s">
        <v>22</v>
      </c>
      <c r="C35" s="13">
        <v>3</v>
      </c>
      <c r="D35" s="13">
        <v>4.5</v>
      </c>
      <c r="E35" s="13">
        <v>2.25</v>
      </c>
      <c r="F35" s="11" t="s">
        <v>69</v>
      </c>
      <c r="G35" s="13" t="s">
        <v>35</v>
      </c>
      <c r="H35" s="13">
        <f>I35+J35</f>
        <v>60</v>
      </c>
      <c r="I35" s="13">
        <v>30</v>
      </c>
      <c r="J35" s="13">
        <v>30</v>
      </c>
      <c r="K35" s="13">
        <v>2</v>
      </c>
      <c r="L35" s="13">
        <v>0</v>
      </c>
      <c r="M35" s="13">
        <v>0</v>
      </c>
    </row>
    <row r="36" spans="1:13" x14ac:dyDescent="0.3">
      <c r="A36" s="58" t="s">
        <v>36</v>
      </c>
      <c r="B36" s="58"/>
      <c r="C36" s="58"/>
      <c r="D36" s="28">
        <f>SUM(D33:D35)</f>
        <v>10</v>
      </c>
      <c r="E36" s="28">
        <f>SUM(E33:E35)</f>
        <v>4.58</v>
      </c>
      <c r="F36" s="28" t="s">
        <v>37</v>
      </c>
      <c r="G36" s="28" t="s">
        <v>37</v>
      </c>
      <c r="H36" s="28">
        <f>SUM(I36:J36)</f>
        <v>135</v>
      </c>
      <c r="I36" s="28">
        <f>SUM(I33:I35)</f>
        <v>45</v>
      </c>
      <c r="J36" s="28">
        <f>SUM(J33:J35)</f>
        <v>90</v>
      </c>
      <c r="K36" s="28">
        <f>SUM(K33:K35)</f>
        <v>6</v>
      </c>
      <c r="L36" s="28">
        <f>SUM(L33:L35)</f>
        <v>0</v>
      </c>
      <c r="M36" s="28">
        <f>SUM(M33:M35)</f>
        <v>0</v>
      </c>
    </row>
    <row r="37" spans="1:13" x14ac:dyDescent="0.3">
      <c r="A37" s="59" t="s">
        <v>38</v>
      </c>
      <c r="B37" s="59"/>
      <c r="C37" s="59"/>
      <c r="D37" s="23" t="s">
        <v>37</v>
      </c>
      <c r="E37" s="19">
        <f>E36</f>
        <v>4.58</v>
      </c>
      <c r="F37" s="19" t="s">
        <v>37</v>
      </c>
      <c r="G37" s="19" t="s">
        <v>37</v>
      </c>
      <c r="H37" s="29">
        <f t="shared" ref="H37:H38" si="2">SUM(I37:J37)</f>
        <v>60</v>
      </c>
      <c r="I37" s="19">
        <v>0</v>
      </c>
      <c r="J37" s="29">
        <f>'Plan studiów DSiAIwP semestry'!J28+'Plan studiów DSiAIwP semestry'!J66+'Plan studiów DSiAIwP semestry'!J96</f>
        <v>60</v>
      </c>
      <c r="K37" s="29">
        <f>'Plan studiów DSiAIwP semestry'!K28+'Plan studiów DSiAIwP semestry'!K66+'Plan studiów DSiAIwP semestry'!K96</f>
        <v>2</v>
      </c>
      <c r="L37" s="19">
        <f>SUMIF($E33:$E35,"&gt;0",L33:L35)</f>
        <v>0</v>
      </c>
      <c r="M37" s="19">
        <f>SUMIF($E33:$E35,"&gt;0",M33:M35)</f>
        <v>0</v>
      </c>
    </row>
    <row r="38" spans="1:13" x14ac:dyDescent="0.3">
      <c r="A38" s="102" t="s">
        <v>39</v>
      </c>
      <c r="B38" s="102"/>
      <c r="C38" s="102"/>
      <c r="D38" s="35">
        <f>SUMIF(G33:G35,"f",D33:D35)</f>
        <v>0</v>
      </c>
      <c r="E38" s="35">
        <f>SUMIF(G33:G35,"f",E33:E35)</f>
        <v>0</v>
      </c>
      <c r="F38" s="35" t="s">
        <v>37</v>
      </c>
      <c r="G38" s="35" t="s">
        <v>37</v>
      </c>
      <c r="H38" s="35">
        <f t="shared" si="2"/>
        <v>0</v>
      </c>
      <c r="I38" s="35">
        <f>SUMIF($G33:$G35,"f",I33:I35)</f>
        <v>0</v>
      </c>
      <c r="J38" s="35">
        <f>SUMIF($G33:$G35,"f",J33:J35)</f>
        <v>0</v>
      </c>
      <c r="K38" s="35">
        <f>SUMIF($G33:$G35,"f",K33:K35)</f>
        <v>0</v>
      </c>
      <c r="L38" s="35">
        <f>SUMIF($G33:$G35,"f",L33:L35)</f>
        <v>0</v>
      </c>
      <c r="M38" s="35">
        <f>SUMIF($G33:$G35,"f",M33:M35)</f>
        <v>0</v>
      </c>
    </row>
    <row r="39" spans="1:13" x14ac:dyDescent="0.3">
      <c r="A39" s="82" t="s">
        <v>41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  <row r="40" spans="1:13" x14ac:dyDescent="0.3">
      <c r="A40" s="13">
        <v>1</v>
      </c>
      <c r="B40" s="12" t="s">
        <v>16</v>
      </c>
      <c r="C40" s="13">
        <v>1</v>
      </c>
      <c r="D40" s="13">
        <v>5.5</v>
      </c>
      <c r="E40" s="13">
        <v>3.3</v>
      </c>
      <c r="F40" s="13" t="s">
        <v>70</v>
      </c>
      <c r="G40" s="10" t="s">
        <v>35</v>
      </c>
      <c r="H40" s="10">
        <f>I40+J40</f>
        <v>75</v>
      </c>
      <c r="I40" s="10">
        <v>30</v>
      </c>
      <c r="J40" s="10">
        <v>45</v>
      </c>
      <c r="K40" s="10">
        <v>4</v>
      </c>
      <c r="L40" s="13">
        <v>0</v>
      </c>
      <c r="M40" s="13">
        <v>0</v>
      </c>
    </row>
    <row r="41" spans="1:13" x14ac:dyDescent="0.3">
      <c r="A41" s="13">
        <v>2</v>
      </c>
      <c r="B41" s="12" t="s">
        <v>93</v>
      </c>
      <c r="C41" s="13">
        <v>1</v>
      </c>
      <c r="D41" s="13">
        <v>5</v>
      </c>
      <c r="E41" s="13">
        <v>2.5</v>
      </c>
      <c r="F41" s="13" t="s">
        <v>70</v>
      </c>
      <c r="G41" s="10" t="s">
        <v>35</v>
      </c>
      <c r="H41" s="10">
        <f>I41+J41</f>
        <v>60</v>
      </c>
      <c r="I41" s="10">
        <v>30</v>
      </c>
      <c r="J41" s="10">
        <v>30</v>
      </c>
      <c r="K41" s="10">
        <v>4</v>
      </c>
      <c r="L41" s="13">
        <v>0</v>
      </c>
      <c r="M41" s="13">
        <v>0</v>
      </c>
    </row>
    <row r="42" spans="1:13" x14ac:dyDescent="0.3">
      <c r="A42" s="13">
        <v>3</v>
      </c>
      <c r="B42" s="12" t="s">
        <v>98</v>
      </c>
      <c r="C42" s="13">
        <v>2</v>
      </c>
      <c r="D42" s="13">
        <v>5</v>
      </c>
      <c r="E42" s="13">
        <v>2.5</v>
      </c>
      <c r="F42" s="13" t="s">
        <v>70</v>
      </c>
      <c r="G42" s="10" t="s">
        <v>35</v>
      </c>
      <c r="H42" s="10">
        <f>I42+J42</f>
        <v>60</v>
      </c>
      <c r="I42" s="10">
        <v>30</v>
      </c>
      <c r="J42" s="10">
        <v>30</v>
      </c>
      <c r="K42" s="10">
        <v>4</v>
      </c>
      <c r="L42" s="13">
        <v>0</v>
      </c>
      <c r="M42" s="13">
        <v>0</v>
      </c>
    </row>
    <row r="43" spans="1:13" x14ac:dyDescent="0.3">
      <c r="A43" s="13">
        <v>4</v>
      </c>
      <c r="B43" s="12" t="s">
        <v>99</v>
      </c>
      <c r="C43" s="13">
        <v>2</v>
      </c>
      <c r="D43" s="13">
        <v>7.5</v>
      </c>
      <c r="E43" s="13">
        <v>5</v>
      </c>
      <c r="F43" s="11" t="s">
        <v>70</v>
      </c>
      <c r="G43" s="10" t="s">
        <v>35</v>
      </c>
      <c r="H43" s="10">
        <f>I43+J43</f>
        <v>90</v>
      </c>
      <c r="I43" s="10">
        <v>30</v>
      </c>
      <c r="J43" s="10">
        <v>60</v>
      </c>
      <c r="K43" s="10">
        <v>4</v>
      </c>
      <c r="L43" s="13">
        <v>0</v>
      </c>
      <c r="M43" s="13">
        <v>0</v>
      </c>
    </row>
    <row r="44" spans="1:13" x14ac:dyDescent="0.3">
      <c r="A44" s="13">
        <v>5</v>
      </c>
      <c r="B44" s="12" t="s">
        <v>102</v>
      </c>
      <c r="C44" s="13">
        <v>3</v>
      </c>
      <c r="D44" s="13">
        <v>6</v>
      </c>
      <c r="E44" s="13">
        <v>3.6</v>
      </c>
      <c r="F44" s="13" t="s">
        <v>70</v>
      </c>
      <c r="G44" s="10" t="s">
        <v>35</v>
      </c>
      <c r="H44" s="10">
        <f>I44+J44</f>
        <v>75</v>
      </c>
      <c r="I44" s="10">
        <v>30</v>
      </c>
      <c r="J44" s="10">
        <v>45</v>
      </c>
      <c r="K44" s="10">
        <v>4</v>
      </c>
      <c r="L44" s="13">
        <v>0</v>
      </c>
      <c r="M44" s="13">
        <v>0</v>
      </c>
    </row>
    <row r="45" spans="1:13" x14ac:dyDescent="0.3">
      <c r="A45" s="13">
        <v>6</v>
      </c>
      <c r="B45" s="12" t="s">
        <v>103</v>
      </c>
      <c r="C45" s="13">
        <v>3</v>
      </c>
      <c r="D45" s="13">
        <v>6</v>
      </c>
      <c r="E45" s="13">
        <v>3.6</v>
      </c>
      <c r="F45" s="13" t="s">
        <v>70</v>
      </c>
      <c r="G45" s="10" t="s">
        <v>35</v>
      </c>
      <c r="H45" s="10">
        <f t="shared" ref="H45" si="3">I45+J45</f>
        <v>75</v>
      </c>
      <c r="I45" s="10">
        <v>30</v>
      </c>
      <c r="J45" s="10">
        <v>45</v>
      </c>
      <c r="K45" s="10">
        <v>4</v>
      </c>
      <c r="L45" s="13">
        <v>0</v>
      </c>
      <c r="M45" s="13">
        <v>0</v>
      </c>
    </row>
    <row r="46" spans="1:13" x14ac:dyDescent="0.3">
      <c r="A46" s="13">
        <v>7</v>
      </c>
      <c r="B46" s="16" t="s">
        <v>104</v>
      </c>
      <c r="C46" s="13">
        <v>3</v>
      </c>
      <c r="D46" s="13">
        <v>2</v>
      </c>
      <c r="E46" s="13">
        <v>0</v>
      </c>
      <c r="F46" s="11" t="s">
        <v>69</v>
      </c>
      <c r="G46" s="10" t="s">
        <v>35</v>
      </c>
      <c r="H46" s="10">
        <f>I46+J46</f>
        <v>30</v>
      </c>
      <c r="I46" s="10">
        <v>30</v>
      </c>
      <c r="J46" s="10">
        <v>0</v>
      </c>
      <c r="K46" s="10">
        <v>2</v>
      </c>
      <c r="L46" s="13">
        <v>0</v>
      </c>
      <c r="M46" s="13">
        <v>0</v>
      </c>
    </row>
    <row r="47" spans="1:13" x14ac:dyDescent="0.3">
      <c r="A47" s="13">
        <v>8</v>
      </c>
      <c r="B47" s="12" t="s">
        <v>108</v>
      </c>
      <c r="C47" s="13">
        <v>4</v>
      </c>
      <c r="D47" s="13">
        <v>5</v>
      </c>
      <c r="E47" s="13">
        <v>2.5</v>
      </c>
      <c r="F47" s="11" t="s">
        <v>70</v>
      </c>
      <c r="G47" s="13" t="s">
        <v>35</v>
      </c>
      <c r="H47" s="13">
        <f>I47+J47</f>
        <v>60</v>
      </c>
      <c r="I47" s="10">
        <v>30</v>
      </c>
      <c r="J47" s="10">
        <v>30</v>
      </c>
      <c r="K47" s="10">
        <v>4</v>
      </c>
      <c r="L47" s="13">
        <v>0</v>
      </c>
      <c r="M47" s="13">
        <v>0</v>
      </c>
    </row>
    <row r="48" spans="1:13" x14ac:dyDescent="0.3">
      <c r="A48" s="13">
        <v>9</v>
      </c>
      <c r="B48" s="12" t="s">
        <v>117</v>
      </c>
      <c r="C48" s="13">
        <v>5</v>
      </c>
      <c r="D48" s="13">
        <v>5</v>
      </c>
      <c r="E48" s="13">
        <v>2.5</v>
      </c>
      <c r="F48" s="11" t="s">
        <v>70</v>
      </c>
      <c r="G48" s="10" t="s">
        <v>35</v>
      </c>
      <c r="H48" s="10">
        <f>I48+J48</f>
        <v>60</v>
      </c>
      <c r="I48" s="10">
        <v>30</v>
      </c>
      <c r="J48" s="10">
        <v>30</v>
      </c>
      <c r="K48" s="10">
        <v>4</v>
      </c>
      <c r="L48" s="13">
        <v>0</v>
      </c>
      <c r="M48" s="13">
        <v>0</v>
      </c>
    </row>
    <row r="49" spans="1:13" x14ac:dyDescent="0.3">
      <c r="A49" s="13">
        <v>10</v>
      </c>
      <c r="B49" s="15" t="s">
        <v>124</v>
      </c>
      <c r="C49" s="13">
        <v>6</v>
      </c>
      <c r="D49" s="13">
        <v>5</v>
      </c>
      <c r="E49" s="13">
        <v>2.5</v>
      </c>
      <c r="F49" s="11" t="s">
        <v>70</v>
      </c>
      <c r="G49" s="13" t="s">
        <v>35</v>
      </c>
      <c r="H49" s="13">
        <f t="shared" ref="H49:H55" si="4">I49+J49</f>
        <v>60</v>
      </c>
      <c r="I49" s="10">
        <v>30</v>
      </c>
      <c r="J49" s="10">
        <v>30</v>
      </c>
      <c r="K49" s="10">
        <v>4</v>
      </c>
      <c r="L49" s="13">
        <v>0</v>
      </c>
      <c r="M49" s="13">
        <v>0</v>
      </c>
    </row>
    <row r="50" spans="1:13" x14ac:dyDescent="0.3">
      <c r="A50" s="13">
        <v>11</v>
      </c>
      <c r="B50" s="15" t="s">
        <v>125</v>
      </c>
      <c r="C50" s="13">
        <v>6</v>
      </c>
      <c r="D50" s="13">
        <v>2.5</v>
      </c>
      <c r="E50" s="13">
        <v>2.5</v>
      </c>
      <c r="F50" s="11" t="s">
        <v>69</v>
      </c>
      <c r="G50" s="13" t="s">
        <v>34</v>
      </c>
      <c r="H50" s="13">
        <f t="shared" si="4"/>
        <v>30</v>
      </c>
      <c r="I50" s="10">
        <v>0</v>
      </c>
      <c r="J50" s="10">
        <v>30</v>
      </c>
      <c r="K50" s="10">
        <v>2</v>
      </c>
      <c r="L50" s="13">
        <v>0</v>
      </c>
      <c r="M50" s="13">
        <v>0</v>
      </c>
    </row>
    <row r="51" spans="1:13" x14ac:dyDescent="0.3">
      <c r="A51" s="13">
        <v>12</v>
      </c>
      <c r="B51" s="15" t="s">
        <v>123</v>
      </c>
      <c r="C51" s="13">
        <v>6</v>
      </c>
      <c r="D51" s="13">
        <v>1</v>
      </c>
      <c r="E51" s="13">
        <v>0</v>
      </c>
      <c r="F51" s="11" t="s">
        <v>69</v>
      </c>
      <c r="G51" s="13" t="s">
        <v>35</v>
      </c>
      <c r="H51" s="13">
        <f t="shared" si="4"/>
        <v>15</v>
      </c>
      <c r="I51" s="10">
        <v>15</v>
      </c>
      <c r="J51" s="10">
        <v>0</v>
      </c>
      <c r="K51" s="10">
        <v>2</v>
      </c>
      <c r="L51" s="13">
        <v>0</v>
      </c>
      <c r="M51" s="13">
        <v>0</v>
      </c>
    </row>
    <row r="52" spans="1:13" x14ac:dyDescent="0.3">
      <c r="A52" s="13">
        <v>13</v>
      </c>
      <c r="B52" s="15" t="s">
        <v>81</v>
      </c>
      <c r="C52" s="13">
        <v>6</v>
      </c>
      <c r="D52" s="13">
        <v>3.5</v>
      </c>
      <c r="E52" s="13">
        <v>3.5</v>
      </c>
      <c r="F52" s="11" t="s">
        <v>69</v>
      </c>
      <c r="G52" s="13" t="s">
        <v>35</v>
      </c>
      <c r="H52" s="13">
        <f t="shared" si="4"/>
        <v>45</v>
      </c>
      <c r="I52" s="10">
        <v>0</v>
      </c>
      <c r="J52" s="10">
        <v>45</v>
      </c>
      <c r="K52" s="10">
        <v>2</v>
      </c>
      <c r="L52" s="13">
        <v>0</v>
      </c>
      <c r="M52" s="13">
        <v>0</v>
      </c>
    </row>
    <row r="53" spans="1:13" x14ac:dyDescent="0.3">
      <c r="A53" s="13">
        <v>14</v>
      </c>
      <c r="B53" s="18" t="s">
        <v>126</v>
      </c>
      <c r="C53" s="13">
        <v>6</v>
      </c>
      <c r="D53" s="13">
        <v>5</v>
      </c>
      <c r="E53" s="13">
        <v>2.5</v>
      </c>
      <c r="F53" s="11" t="s">
        <v>70</v>
      </c>
      <c r="G53" s="13" t="s">
        <v>35</v>
      </c>
      <c r="H53" s="13">
        <f t="shared" si="4"/>
        <v>60</v>
      </c>
      <c r="I53" s="10">
        <v>30</v>
      </c>
      <c r="J53" s="10">
        <v>30</v>
      </c>
      <c r="K53" s="10">
        <v>4</v>
      </c>
      <c r="L53" s="13">
        <v>0</v>
      </c>
      <c r="M53" s="13">
        <v>0</v>
      </c>
    </row>
    <row r="54" spans="1:13" x14ac:dyDescent="0.3">
      <c r="A54" s="13">
        <v>15</v>
      </c>
      <c r="B54" s="41" t="s">
        <v>134</v>
      </c>
      <c r="C54" s="13">
        <v>7</v>
      </c>
      <c r="D54" s="13">
        <v>15</v>
      </c>
      <c r="E54" s="13">
        <v>10</v>
      </c>
      <c r="F54" s="11" t="s">
        <v>69</v>
      </c>
      <c r="G54" s="13" t="s">
        <v>34</v>
      </c>
      <c r="H54" s="13">
        <f t="shared" si="4"/>
        <v>0</v>
      </c>
      <c r="I54" s="10">
        <v>0</v>
      </c>
      <c r="J54" s="10">
        <v>0</v>
      </c>
      <c r="K54" s="10">
        <v>0</v>
      </c>
      <c r="L54" s="13">
        <v>0</v>
      </c>
      <c r="M54" s="13">
        <v>150</v>
      </c>
    </row>
    <row r="55" spans="1:13" x14ac:dyDescent="0.3">
      <c r="A55" s="13">
        <v>16</v>
      </c>
      <c r="B55" s="15" t="s">
        <v>135</v>
      </c>
      <c r="C55" s="13">
        <v>7</v>
      </c>
      <c r="D55" s="13">
        <v>3.5</v>
      </c>
      <c r="E55" s="13">
        <v>3.5</v>
      </c>
      <c r="F55" s="11" t="s">
        <v>69</v>
      </c>
      <c r="G55" s="13" t="s">
        <v>34</v>
      </c>
      <c r="H55" s="13">
        <f t="shared" si="4"/>
        <v>45</v>
      </c>
      <c r="I55" s="10">
        <v>0</v>
      </c>
      <c r="J55" s="10">
        <v>45</v>
      </c>
      <c r="K55" s="10">
        <v>2</v>
      </c>
      <c r="L55" s="13">
        <v>0</v>
      </c>
      <c r="M55" s="13">
        <v>0</v>
      </c>
    </row>
    <row r="56" spans="1:13" x14ac:dyDescent="0.3">
      <c r="A56" s="70" t="s">
        <v>36</v>
      </c>
      <c r="B56" s="71"/>
      <c r="C56" s="95"/>
      <c r="D56" s="28">
        <f>SUM(D40:D55)</f>
        <v>82.5</v>
      </c>
      <c r="E56" s="28">
        <f>SUM(E40:E55)</f>
        <v>50</v>
      </c>
      <c r="F56" s="28" t="s">
        <v>37</v>
      </c>
      <c r="G56" s="28" t="s">
        <v>37</v>
      </c>
      <c r="H56" s="28">
        <f t="shared" ref="H56:M56" si="5">SUM(H40:H55)</f>
        <v>840</v>
      </c>
      <c r="I56" s="28">
        <f t="shared" si="5"/>
        <v>345</v>
      </c>
      <c r="J56" s="28">
        <f t="shared" si="5"/>
        <v>495</v>
      </c>
      <c r="K56" s="28">
        <f t="shared" si="5"/>
        <v>50</v>
      </c>
      <c r="L56" s="28">
        <f t="shared" si="5"/>
        <v>0</v>
      </c>
      <c r="M56" s="28">
        <f t="shared" si="5"/>
        <v>150</v>
      </c>
    </row>
    <row r="57" spans="1:13" x14ac:dyDescent="0.3">
      <c r="A57" s="96" t="s">
        <v>38</v>
      </c>
      <c r="B57" s="97"/>
      <c r="C57" s="98"/>
      <c r="D57" s="23" t="s">
        <v>37</v>
      </c>
      <c r="E57" s="19">
        <f>E56</f>
        <v>50</v>
      </c>
      <c r="F57" s="19" t="s">
        <v>37</v>
      </c>
      <c r="G57" s="19" t="s">
        <v>37</v>
      </c>
      <c r="H57" s="29">
        <f t="shared" ref="H57" si="6">SUM(I57:J57)</f>
        <v>495</v>
      </c>
      <c r="I57" s="19">
        <v>0</v>
      </c>
      <c r="J57" s="29">
        <f>'Plan studiów DSiAIwP semestry'!J34+'Plan studiów DSiAIwP semestry'!J72+'Plan studiów DSiAIwP semestry'!J103+'Plan studiów DSiAIwP semestry'!J126+'Plan studiów DSiAIwP semestry'!J152+'Plan studiów DSiAIwP semestry'!J181+'Plan studiów DSiAIwP semestry'!J205</f>
        <v>495</v>
      </c>
      <c r="K57" s="29">
        <f>'Plan studiów DSiAIwP semestry'!K34+'Plan studiów DSiAIwP semestry'!K72+'Plan studiów DSiAIwP semestry'!K103+'Plan studiów DSiAIwP semestry'!K126+'Plan studiów DSiAIwP semestry'!K152+'Plan studiów DSiAIwP semestry'!K181+'Plan studiów DSiAIwP semestry'!K205</f>
        <v>27</v>
      </c>
      <c r="L57" s="19">
        <f>SUMIF($E40:$E55,"&gt;0",L40:L55)</f>
        <v>0</v>
      </c>
      <c r="M57" s="19">
        <f>SUMIF($E40:$E55,"&gt;0",M40:M55)</f>
        <v>150</v>
      </c>
    </row>
    <row r="58" spans="1:13" x14ac:dyDescent="0.3">
      <c r="A58" s="99" t="s">
        <v>39</v>
      </c>
      <c r="B58" s="100"/>
      <c r="C58" s="101"/>
      <c r="D58" s="35">
        <f>SUMIF(G40:G55,"f",D40:D55)</f>
        <v>21</v>
      </c>
      <c r="E58" s="35">
        <f>SUMIF(G40:G55,"f",E40:E55)</f>
        <v>16</v>
      </c>
      <c r="F58" s="35" t="s">
        <v>37</v>
      </c>
      <c r="G58" s="35" t="s">
        <v>37</v>
      </c>
      <c r="H58" s="35">
        <f t="shared" ref="H58" si="7">SUM(I58:J58)</f>
        <v>75</v>
      </c>
      <c r="I58" s="35">
        <f t="shared" ref="I58:M58" si="8">SUMIF($G40:$G55,"f",I40:I55)</f>
        <v>0</v>
      </c>
      <c r="J58" s="35">
        <f t="shared" si="8"/>
        <v>75</v>
      </c>
      <c r="K58" s="35">
        <f t="shared" si="8"/>
        <v>4</v>
      </c>
      <c r="L58" s="35">
        <f t="shared" si="8"/>
        <v>0</v>
      </c>
      <c r="M58" s="35">
        <f t="shared" si="8"/>
        <v>150</v>
      </c>
    </row>
    <row r="59" spans="1:13" x14ac:dyDescent="0.3">
      <c r="A59" s="82" t="s">
        <v>42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</row>
    <row r="60" spans="1:13" x14ac:dyDescent="0.3">
      <c r="A60" s="19">
        <v>1</v>
      </c>
      <c r="B60" s="12" t="s">
        <v>158</v>
      </c>
      <c r="C60" s="13">
        <v>1</v>
      </c>
      <c r="D60" s="13">
        <v>6.5</v>
      </c>
      <c r="E60" s="13">
        <v>2.17</v>
      </c>
      <c r="F60" s="11" t="s">
        <v>70</v>
      </c>
      <c r="G60" s="13" t="s">
        <v>34</v>
      </c>
      <c r="H60" s="13">
        <f t="shared" ref="H60:H67" si="9">I60+J60</f>
        <v>90</v>
      </c>
      <c r="I60" s="13">
        <v>30</v>
      </c>
      <c r="J60" s="13">
        <v>60</v>
      </c>
      <c r="K60" s="13">
        <v>4</v>
      </c>
      <c r="L60" s="13">
        <v>0</v>
      </c>
      <c r="M60" s="13">
        <v>0</v>
      </c>
    </row>
    <row r="61" spans="1:13" x14ac:dyDescent="0.3">
      <c r="A61" s="13">
        <v>2</v>
      </c>
      <c r="B61" s="15" t="s">
        <v>160</v>
      </c>
      <c r="C61" s="13">
        <v>1</v>
      </c>
      <c r="D61" s="13">
        <v>2.5</v>
      </c>
      <c r="E61" s="13">
        <v>2.5</v>
      </c>
      <c r="F61" s="11" t="s">
        <v>69</v>
      </c>
      <c r="G61" s="13" t="s">
        <v>34</v>
      </c>
      <c r="H61" s="13">
        <f t="shared" si="9"/>
        <v>30</v>
      </c>
      <c r="I61" s="10">
        <v>0</v>
      </c>
      <c r="J61" s="10">
        <v>30</v>
      </c>
      <c r="K61" s="10">
        <v>2</v>
      </c>
      <c r="L61" s="13">
        <v>0</v>
      </c>
      <c r="M61" s="13">
        <v>0</v>
      </c>
    </row>
    <row r="62" spans="1:13" x14ac:dyDescent="0.3">
      <c r="A62" s="13">
        <v>3</v>
      </c>
      <c r="B62" s="37" t="s">
        <v>159</v>
      </c>
      <c r="C62" s="19">
        <v>1</v>
      </c>
      <c r="D62" s="19">
        <v>5</v>
      </c>
      <c r="E62" s="19">
        <v>1.25</v>
      </c>
      <c r="F62" s="11" t="s">
        <v>70</v>
      </c>
      <c r="G62" s="19" t="s">
        <v>34</v>
      </c>
      <c r="H62" s="19">
        <f t="shared" si="9"/>
        <v>60</v>
      </c>
      <c r="I62" s="19">
        <v>30</v>
      </c>
      <c r="J62" s="19">
        <v>30</v>
      </c>
      <c r="K62" s="19">
        <v>4</v>
      </c>
      <c r="L62" s="19">
        <v>0</v>
      </c>
      <c r="M62" s="19">
        <v>0</v>
      </c>
    </row>
    <row r="63" spans="1:13" x14ac:dyDescent="0.3">
      <c r="A63" s="13">
        <v>4</v>
      </c>
      <c r="B63" s="15" t="s">
        <v>162</v>
      </c>
      <c r="C63" s="13">
        <v>2</v>
      </c>
      <c r="D63" s="13">
        <v>5</v>
      </c>
      <c r="E63" s="13">
        <v>1.25</v>
      </c>
      <c r="F63" s="11" t="s">
        <v>70</v>
      </c>
      <c r="G63" s="13" t="s">
        <v>34</v>
      </c>
      <c r="H63" s="13">
        <f t="shared" si="9"/>
        <v>60</v>
      </c>
      <c r="I63" s="10">
        <v>30</v>
      </c>
      <c r="J63" s="10">
        <v>30</v>
      </c>
      <c r="K63" s="10">
        <v>4</v>
      </c>
      <c r="L63" s="13">
        <v>0</v>
      </c>
      <c r="M63" s="13">
        <v>0</v>
      </c>
    </row>
    <row r="64" spans="1:13" x14ac:dyDescent="0.3">
      <c r="A64" s="13">
        <v>5</v>
      </c>
      <c r="B64" s="15" t="s">
        <v>161</v>
      </c>
      <c r="C64" s="13">
        <v>2</v>
      </c>
      <c r="D64" s="13">
        <v>5</v>
      </c>
      <c r="E64" s="13">
        <v>1.25</v>
      </c>
      <c r="F64" s="11" t="s">
        <v>70</v>
      </c>
      <c r="G64" s="13" t="s">
        <v>34</v>
      </c>
      <c r="H64" s="13">
        <f t="shared" si="9"/>
        <v>60</v>
      </c>
      <c r="I64" s="10">
        <v>30</v>
      </c>
      <c r="J64" s="10">
        <v>30</v>
      </c>
      <c r="K64" s="10">
        <v>4</v>
      </c>
      <c r="L64" s="13">
        <v>0</v>
      </c>
      <c r="M64" s="13">
        <v>0</v>
      </c>
    </row>
    <row r="65" spans="1:13" x14ac:dyDescent="0.3">
      <c r="A65" s="13">
        <v>6</v>
      </c>
      <c r="B65" s="12" t="s">
        <v>163</v>
      </c>
      <c r="C65" s="13">
        <v>3</v>
      </c>
      <c r="D65" s="13">
        <v>5</v>
      </c>
      <c r="E65" s="13">
        <v>1.25</v>
      </c>
      <c r="F65" s="11" t="s">
        <v>70</v>
      </c>
      <c r="G65" s="13" t="s">
        <v>34</v>
      </c>
      <c r="H65" s="13">
        <f t="shared" si="9"/>
        <v>60</v>
      </c>
      <c r="I65" s="10">
        <v>30</v>
      </c>
      <c r="J65" s="10">
        <v>30</v>
      </c>
      <c r="K65" s="10">
        <v>4</v>
      </c>
      <c r="L65" s="13">
        <v>0</v>
      </c>
      <c r="M65" s="13">
        <v>0</v>
      </c>
    </row>
    <row r="66" spans="1:13" x14ac:dyDescent="0.3">
      <c r="A66" s="13">
        <v>7</v>
      </c>
      <c r="B66" s="15" t="s">
        <v>164</v>
      </c>
      <c r="C66" s="13">
        <v>3</v>
      </c>
      <c r="D66" s="13">
        <v>4.5</v>
      </c>
      <c r="E66" s="13">
        <v>1.1299999999999999</v>
      </c>
      <c r="F66" s="11" t="s">
        <v>69</v>
      </c>
      <c r="G66" s="13" t="s">
        <v>34</v>
      </c>
      <c r="H66" s="13">
        <f t="shared" si="9"/>
        <v>60</v>
      </c>
      <c r="I66" s="10">
        <v>30</v>
      </c>
      <c r="J66" s="10">
        <v>30</v>
      </c>
      <c r="K66" s="10">
        <v>2</v>
      </c>
      <c r="L66" s="13">
        <v>0</v>
      </c>
      <c r="M66" s="13">
        <v>0</v>
      </c>
    </row>
    <row r="67" spans="1:13" x14ac:dyDescent="0.3">
      <c r="A67" s="13">
        <v>8</v>
      </c>
      <c r="B67" s="42" t="s">
        <v>165</v>
      </c>
      <c r="C67" s="13">
        <v>4</v>
      </c>
      <c r="D67" s="13">
        <v>6</v>
      </c>
      <c r="E67" s="13">
        <v>3.6</v>
      </c>
      <c r="F67" s="10" t="s">
        <v>70</v>
      </c>
      <c r="G67" s="13" t="s">
        <v>34</v>
      </c>
      <c r="H67" s="13">
        <f t="shared" si="9"/>
        <v>75</v>
      </c>
      <c r="I67" s="13">
        <v>30</v>
      </c>
      <c r="J67" s="13">
        <v>45</v>
      </c>
      <c r="K67" s="13">
        <v>4</v>
      </c>
      <c r="L67" s="13">
        <v>0</v>
      </c>
      <c r="M67" s="13">
        <v>0</v>
      </c>
    </row>
    <row r="68" spans="1:13" x14ac:dyDescent="0.3">
      <c r="A68" s="19">
        <v>9</v>
      </c>
      <c r="B68" s="37" t="s">
        <v>166</v>
      </c>
      <c r="C68" s="19">
        <v>4</v>
      </c>
      <c r="D68" s="38">
        <v>5</v>
      </c>
      <c r="E68" s="19">
        <v>1.25</v>
      </c>
      <c r="F68" s="19" t="s">
        <v>70</v>
      </c>
      <c r="G68" s="19" t="s">
        <v>34</v>
      </c>
      <c r="H68" s="19">
        <f t="shared" ref="H68:H69" si="10">I68+J68</f>
        <v>60</v>
      </c>
      <c r="I68" s="19">
        <v>30</v>
      </c>
      <c r="J68" s="19">
        <v>30</v>
      </c>
      <c r="K68" s="19">
        <v>4</v>
      </c>
      <c r="L68" s="19">
        <v>0</v>
      </c>
      <c r="M68" s="19">
        <v>0</v>
      </c>
    </row>
    <row r="69" spans="1:13" x14ac:dyDescent="0.3">
      <c r="A69" s="13">
        <v>10</v>
      </c>
      <c r="B69" s="12" t="s">
        <v>9</v>
      </c>
      <c r="C69" s="13">
        <v>4</v>
      </c>
      <c r="D69" s="13">
        <v>3.5</v>
      </c>
      <c r="E69" s="13">
        <v>2.33</v>
      </c>
      <c r="F69" s="11" t="s">
        <v>69</v>
      </c>
      <c r="G69" s="13" t="s">
        <v>34</v>
      </c>
      <c r="H69" s="13">
        <f t="shared" si="10"/>
        <v>45</v>
      </c>
      <c r="I69" s="10">
        <v>15</v>
      </c>
      <c r="J69" s="10">
        <v>30</v>
      </c>
      <c r="K69" s="10">
        <v>2</v>
      </c>
      <c r="L69" s="13">
        <v>0</v>
      </c>
      <c r="M69" s="13">
        <v>0</v>
      </c>
    </row>
    <row r="70" spans="1:13" x14ac:dyDescent="0.3">
      <c r="A70" s="19" t="s">
        <v>211</v>
      </c>
      <c r="B70" s="12" t="s">
        <v>217</v>
      </c>
      <c r="C70" s="13"/>
      <c r="D70" s="13"/>
      <c r="E70" s="13"/>
      <c r="F70" s="11"/>
      <c r="G70" s="13"/>
      <c r="H70" s="13"/>
      <c r="I70" s="10"/>
      <c r="J70" s="10"/>
      <c r="K70" s="10"/>
      <c r="L70" s="13"/>
      <c r="M70" s="13"/>
    </row>
    <row r="71" spans="1:13" x14ac:dyDescent="0.3">
      <c r="A71" s="19" t="s">
        <v>212</v>
      </c>
      <c r="B71" s="12" t="s">
        <v>168</v>
      </c>
      <c r="C71" s="13"/>
      <c r="D71" s="13"/>
      <c r="E71" s="13"/>
      <c r="F71" s="13"/>
      <c r="G71" s="10"/>
      <c r="H71" s="10"/>
      <c r="I71" s="10"/>
      <c r="J71" s="10"/>
      <c r="K71" s="10"/>
      <c r="L71" s="13"/>
      <c r="M71" s="13"/>
    </row>
    <row r="72" spans="1:13" x14ac:dyDescent="0.3">
      <c r="A72" s="13">
        <v>11</v>
      </c>
      <c r="B72" s="12" t="s">
        <v>167</v>
      </c>
      <c r="C72" s="13">
        <v>4</v>
      </c>
      <c r="D72" s="13">
        <v>3.5</v>
      </c>
      <c r="E72" s="13">
        <v>2.33</v>
      </c>
      <c r="F72" s="11" t="s">
        <v>69</v>
      </c>
      <c r="G72" s="13" t="s">
        <v>34</v>
      </c>
      <c r="H72" s="13">
        <f t="shared" ref="H72" si="11">I72+J72</f>
        <v>45</v>
      </c>
      <c r="I72" s="10">
        <v>15</v>
      </c>
      <c r="J72" s="10">
        <v>30</v>
      </c>
      <c r="K72" s="10">
        <v>2</v>
      </c>
      <c r="L72" s="13">
        <v>0</v>
      </c>
      <c r="M72" s="13">
        <v>0</v>
      </c>
    </row>
    <row r="73" spans="1:13" x14ac:dyDescent="0.3">
      <c r="A73" s="19">
        <v>12</v>
      </c>
      <c r="B73" s="39" t="s">
        <v>113</v>
      </c>
      <c r="C73" s="13">
        <v>4</v>
      </c>
      <c r="D73" s="13">
        <v>5</v>
      </c>
      <c r="E73" s="13">
        <v>2.5</v>
      </c>
      <c r="F73" s="13" t="s">
        <v>70</v>
      </c>
      <c r="G73" s="10" t="s">
        <v>34</v>
      </c>
      <c r="H73" s="10">
        <f>I73+J73</f>
        <v>60</v>
      </c>
      <c r="I73" s="10">
        <v>30</v>
      </c>
      <c r="J73" s="10">
        <v>30</v>
      </c>
      <c r="K73" s="10">
        <v>4</v>
      </c>
      <c r="L73" s="13">
        <v>0</v>
      </c>
      <c r="M73" s="13">
        <v>0</v>
      </c>
    </row>
    <row r="74" spans="1:13" x14ac:dyDescent="0.3">
      <c r="A74" s="19">
        <v>13</v>
      </c>
      <c r="B74" s="20" t="s">
        <v>116</v>
      </c>
      <c r="C74" s="13">
        <v>5</v>
      </c>
      <c r="D74" s="13">
        <v>4.5</v>
      </c>
      <c r="E74" s="13">
        <v>2.25</v>
      </c>
      <c r="F74" s="13" t="s">
        <v>69</v>
      </c>
      <c r="G74" s="10" t="s">
        <v>34</v>
      </c>
      <c r="H74" s="10">
        <f>I74+J74</f>
        <v>60</v>
      </c>
      <c r="I74" s="10">
        <v>30</v>
      </c>
      <c r="J74" s="10">
        <v>30</v>
      </c>
      <c r="K74" s="10">
        <v>2</v>
      </c>
      <c r="L74" s="13">
        <v>0</v>
      </c>
      <c r="M74" s="13">
        <v>0</v>
      </c>
    </row>
    <row r="75" spans="1:13" x14ac:dyDescent="0.3">
      <c r="A75" s="19">
        <v>14</v>
      </c>
      <c r="B75" s="15" t="s">
        <v>169</v>
      </c>
      <c r="C75" s="13">
        <v>5</v>
      </c>
      <c r="D75" s="13">
        <v>4.5</v>
      </c>
      <c r="E75" s="13">
        <v>1.1299999999999999</v>
      </c>
      <c r="F75" s="13" t="s">
        <v>69</v>
      </c>
      <c r="G75" s="13" t="s">
        <v>34</v>
      </c>
      <c r="H75" s="13">
        <f>I75+J75</f>
        <v>60</v>
      </c>
      <c r="I75" s="10">
        <v>30</v>
      </c>
      <c r="J75" s="10">
        <v>30</v>
      </c>
      <c r="K75" s="10">
        <v>2</v>
      </c>
      <c r="L75" s="13">
        <v>0</v>
      </c>
      <c r="M75" s="13">
        <v>0</v>
      </c>
    </row>
    <row r="76" spans="1:13" x14ac:dyDescent="0.3">
      <c r="A76" s="19">
        <v>15</v>
      </c>
      <c r="B76" s="15" t="s">
        <v>12</v>
      </c>
      <c r="C76" s="13">
        <v>5</v>
      </c>
      <c r="D76" s="13">
        <v>3.5</v>
      </c>
      <c r="E76" s="13">
        <v>2.33</v>
      </c>
      <c r="F76" s="13" t="s">
        <v>69</v>
      </c>
      <c r="G76" s="13" t="s">
        <v>34</v>
      </c>
      <c r="H76" s="13">
        <f t="shared" ref="H76" si="12">I76+J76</f>
        <v>45</v>
      </c>
      <c r="I76" s="10">
        <v>15</v>
      </c>
      <c r="J76" s="10">
        <v>30</v>
      </c>
      <c r="K76" s="10">
        <v>2</v>
      </c>
      <c r="L76" s="13">
        <v>0</v>
      </c>
      <c r="M76" s="13">
        <v>0</v>
      </c>
    </row>
    <row r="77" spans="1:13" x14ac:dyDescent="0.3">
      <c r="A77" s="19" t="s">
        <v>213</v>
      </c>
      <c r="B77" s="37" t="s">
        <v>170</v>
      </c>
      <c r="C77" s="13"/>
      <c r="D77" s="13"/>
      <c r="E77" s="13"/>
      <c r="F77" s="13"/>
      <c r="G77" s="13"/>
      <c r="H77" s="13"/>
      <c r="I77" s="10"/>
      <c r="J77" s="10"/>
      <c r="K77" s="10"/>
      <c r="L77" s="13"/>
      <c r="M77" s="13"/>
    </row>
    <row r="78" spans="1:13" x14ac:dyDescent="0.3">
      <c r="A78" s="19" t="s">
        <v>214</v>
      </c>
      <c r="B78" s="37" t="s">
        <v>171</v>
      </c>
      <c r="C78" s="13"/>
      <c r="D78" s="13"/>
      <c r="E78" s="13"/>
      <c r="F78" s="13"/>
      <c r="G78" s="13"/>
      <c r="H78" s="13"/>
      <c r="I78" s="10"/>
      <c r="J78" s="10"/>
      <c r="K78" s="10"/>
      <c r="L78" s="13"/>
      <c r="M78" s="13"/>
    </row>
    <row r="79" spans="1:13" x14ac:dyDescent="0.3">
      <c r="A79" s="19" t="s">
        <v>215</v>
      </c>
      <c r="B79" s="37" t="s">
        <v>121</v>
      </c>
      <c r="C79" s="13"/>
      <c r="D79" s="13"/>
      <c r="E79" s="13"/>
      <c r="F79" s="13"/>
      <c r="G79" s="13"/>
      <c r="H79" s="13"/>
      <c r="I79" s="10"/>
      <c r="J79" s="10"/>
      <c r="K79" s="10"/>
      <c r="L79" s="13"/>
      <c r="M79" s="13"/>
    </row>
    <row r="80" spans="1:13" x14ac:dyDescent="0.3">
      <c r="A80" s="19">
        <v>16</v>
      </c>
      <c r="B80" s="43" t="s">
        <v>172</v>
      </c>
      <c r="C80" s="13">
        <v>5</v>
      </c>
      <c r="D80" s="13">
        <v>5</v>
      </c>
      <c r="E80" s="13">
        <v>2.5</v>
      </c>
      <c r="F80" s="13" t="s">
        <v>70</v>
      </c>
      <c r="G80" s="13" t="s">
        <v>34</v>
      </c>
      <c r="H80" s="13">
        <f>I80+J80</f>
        <v>60</v>
      </c>
      <c r="I80" s="10">
        <v>30</v>
      </c>
      <c r="J80" s="10">
        <v>30</v>
      </c>
      <c r="K80" s="10">
        <v>4</v>
      </c>
      <c r="L80" s="13">
        <v>0</v>
      </c>
      <c r="M80" s="13">
        <v>0</v>
      </c>
    </row>
    <row r="81" spans="1:13" x14ac:dyDescent="0.3">
      <c r="A81" s="19">
        <v>17</v>
      </c>
      <c r="B81" s="40" t="s">
        <v>173</v>
      </c>
      <c r="C81" s="13">
        <v>5</v>
      </c>
      <c r="D81" s="13">
        <v>5</v>
      </c>
      <c r="E81" s="13">
        <v>2.5</v>
      </c>
      <c r="F81" s="13" t="s">
        <v>70</v>
      </c>
      <c r="G81" s="13" t="s">
        <v>34</v>
      </c>
      <c r="H81" s="13">
        <f>I81+J81</f>
        <v>60</v>
      </c>
      <c r="I81" s="10">
        <v>30</v>
      </c>
      <c r="J81" s="10">
        <v>30</v>
      </c>
      <c r="K81" s="10">
        <v>4</v>
      </c>
      <c r="L81" s="13">
        <v>0</v>
      </c>
      <c r="M81" s="13">
        <v>0</v>
      </c>
    </row>
    <row r="82" spans="1:13" x14ac:dyDescent="0.3">
      <c r="A82" s="19">
        <v>18</v>
      </c>
      <c r="B82" s="37" t="s">
        <v>23</v>
      </c>
      <c r="C82" s="13">
        <v>6</v>
      </c>
      <c r="D82" s="13">
        <v>2</v>
      </c>
      <c r="E82" s="13">
        <v>1</v>
      </c>
      <c r="F82" s="11" t="s">
        <v>69</v>
      </c>
      <c r="G82" s="13" t="s">
        <v>34</v>
      </c>
      <c r="H82" s="13">
        <f t="shared" ref="H82" si="13">I82+J82</f>
        <v>30</v>
      </c>
      <c r="I82" s="11">
        <v>15</v>
      </c>
      <c r="J82" s="11">
        <v>15</v>
      </c>
      <c r="K82" s="11">
        <v>2</v>
      </c>
      <c r="L82" s="13">
        <v>0</v>
      </c>
      <c r="M82" s="13">
        <v>0</v>
      </c>
    </row>
    <row r="83" spans="1:13" x14ac:dyDescent="0.3">
      <c r="A83" s="19" t="s">
        <v>140</v>
      </c>
      <c r="B83" s="37" t="s">
        <v>174</v>
      </c>
      <c r="C83" s="13"/>
      <c r="D83" s="13"/>
      <c r="E83" s="13"/>
      <c r="F83" s="13"/>
      <c r="G83" s="13"/>
      <c r="H83" s="13"/>
      <c r="I83" s="10"/>
      <c r="J83" s="10"/>
      <c r="K83" s="10"/>
      <c r="L83" s="13"/>
      <c r="M83" s="13"/>
    </row>
    <row r="84" spans="1:13" x14ac:dyDescent="0.3">
      <c r="A84" s="19" t="s">
        <v>141</v>
      </c>
      <c r="B84" s="37" t="s">
        <v>175</v>
      </c>
      <c r="C84" s="13"/>
      <c r="D84" s="13"/>
      <c r="E84" s="13"/>
      <c r="F84" s="10"/>
      <c r="G84" s="13"/>
      <c r="H84" s="13"/>
      <c r="I84" s="10"/>
      <c r="J84" s="10"/>
      <c r="K84" s="10"/>
      <c r="L84" s="13"/>
      <c r="M84" s="13"/>
    </row>
    <row r="85" spans="1:13" x14ac:dyDescent="0.3">
      <c r="A85" s="19">
        <v>19</v>
      </c>
      <c r="B85" s="15" t="s">
        <v>176</v>
      </c>
      <c r="C85" s="13">
        <v>6</v>
      </c>
      <c r="D85" s="13">
        <v>5</v>
      </c>
      <c r="E85" s="13">
        <v>2.5</v>
      </c>
      <c r="F85" s="11" t="s">
        <v>70</v>
      </c>
      <c r="G85" s="13" t="s">
        <v>34</v>
      </c>
      <c r="H85" s="13">
        <f t="shared" ref="H85:H87" si="14">I85+J85</f>
        <v>60</v>
      </c>
      <c r="I85" s="10">
        <v>30</v>
      </c>
      <c r="J85" s="10">
        <v>30</v>
      </c>
      <c r="K85" s="10">
        <v>4</v>
      </c>
      <c r="L85" s="13">
        <v>0</v>
      </c>
      <c r="M85" s="13">
        <v>0</v>
      </c>
    </row>
    <row r="86" spans="1:13" x14ac:dyDescent="0.3">
      <c r="A86" s="19">
        <v>20</v>
      </c>
      <c r="B86" s="37" t="s">
        <v>179</v>
      </c>
      <c r="C86" s="13">
        <v>7</v>
      </c>
      <c r="D86" s="13">
        <v>3</v>
      </c>
      <c r="E86" s="13">
        <v>2</v>
      </c>
      <c r="F86" s="11" t="s">
        <v>69</v>
      </c>
      <c r="G86" s="13" t="s">
        <v>34</v>
      </c>
      <c r="H86" s="13">
        <f t="shared" si="14"/>
        <v>45</v>
      </c>
      <c r="I86" s="10">
        <v>15</v>
      </c>
      <c r="J86" s="10">
        <v>30</v>
      </c>
      <c r="K86" s="10">
        <v>2</v>
      </c>
      <c r="L86" s="13">
        <v>0</v>
      </c>
      <c r="M86" s="13">
        <v>0</v>
      </c>
    </row>
    <row r="87" spans="1:13" x14ac:dyDescent="0.3">
      <c r="A87" s="19">
        <v>21</v>
      </c>
      <c r="B87" s="37" t="s">
        <v>128</v>
      </c>
      <c r="C87" s="13">
        <v>7</v>
      </c>
      <c r="D87" s="13">
        <v>5</v>
      </c>
      <c r="E87" s="13">
        <v>2.5</v>
      </c>
      <c r="F87" s="11" t="s">
        <v>70</v>
      </c>
      <c r="G87" s="13" t="s">
        <v>34</v>
      </c>
      <c r="H87" s="13">
        <f t="shared" si="14"/>
        <v>60</v>
      </c>
      <c r="I87" s="10">
        <v>30</v>
      </c>
      <c r="J87" s="10">
        <v>30</v>
      </c>
      <c r="K87" s="10">
        <v>4</v>
      </c>
      <c r="L87" s="13">
        <v>0</v>
      </c>
      <c r="M87" s="13">
        <v>0</v>
      </c>
    </row>
    <row r="88" spans="1:13" x14ac:dyDescent="0.3">
      <c r="A88" s="19" t="s">
        <v>209</v>
      </c>
      <c r="B88" s="37" t="s">
        <v>177</v>
      </c>
      <c r="C88" s="13"/>
      <c r="D88" s="13"/>
      <c r="E88" s="13"/>
      <c r="F88" s="11"/>
      <c r="G88" s="13"/>
      <c r="H88" s="13"/>
      <c r="I88" s="10"/>
      <c r="J88" s="10"/>
      <c r="K88" s="10"/>
      <c r="L88" s="13"/>
      <c r="M88" s="13"/>
    </row>
    <row r="89" spans="1:13" x14ac:dyDescent="0.3">
      <c r="A89" s="19" t="s">
        <v>210</v>
      </c>
      <c r="B89" s="37" t="s">
        <v>204</v>
      </c>
      <c r="C89" s="13"/>
      <c r="D89" s="13"/>
      <c r="E89" s="13"/>
      <c r="F89" s="11"/>
      <c r="G89" s="13"/>
      <c r="H89" s="13"/>
      <c r="I89" s="10"/>
      <c r="J89" s="10"/>
      <c r="K89" s="10"/>
      <c r="L89" s="13"/>
      <c r="M89" s="13"/>
    </row>
    <row r="90" spans="1:13" x14ac:dyDescent="0.3">
      <c r="A90" s="19">
        <v>22</v>
      </c>
      <c r="B90" s="37" t="s">
        <v>178</v>
      </c>
      <c r="C90" s="13">
        <v>7</v>
      </c>
      <c r="D90" s="13">
        <v>3.5</v>
      </c>
      <c r="E90" s="13">
        <v>2.33</v>
      </c>
      <c r="F90" s="10" t="s">
        <v>69</v>
      </c>
      <c r="G90" s="13" t="s">
        <v>34</v>
      </c>
      <c r="H90" s="13">
        <f t="shared" ref="H90" si="15">I90+J90</f>
        <v>45</v>
      </c>
      <c r="I90" s="10">
        <v>15</v>
      </c>
      <c r="J90" s="10">
        <v>30</v>
      </c>
      <c r="K90" s="10">
        <v>2</v>
      </c>
      <c r="L90" s="13">
        <v>0</v>
      </c>
      <c r="M90" s="13">
        <v>0</v>
      </c>
    </row>
    <row r="91" spans="1:13" x14ac:dyDescent="0.3">
      <c r="A91" s="70" t="s">
        <v>36</v>
      </c>
      <c r="B91" s="71"/>
      <c r="C91" s="95"/>
      <c r="D91" s="28">
        <f>SUM(D60:D90)</f>
        <v>97.5</v>
      </c>
      <c r="E91" s="28">
        <f>SUM(E60:E90)</f>
        <v>43.85</v>
      </c>
      <c r="F91" s="28" t="s">
        <v>37</v>
      </c>
      <c r="G91" s="28" t="s">
        <v>37</v>
      </c>
      <c r="H91" s="28">
        <f>SUM(I91:J91)</f>
        <v>1230</v>
      </c>
      <c r="I91" s="28">
        <f>SUM(I60:I90)</f>
        <v>540</v>
      </c>
      <c r="J91" s="28">
        <f>SUM(J60:J90)</f>
        <v>690</v>
      </c>
      <c r="K91" s="28">
        <f>SUM(K60:K90)</f>
        <v>68</v>
      </c>
      <c r="L91" s="28">
        <f>SUM(L60:L90)</f>
        <v>0</v>
      </c>
      <c r="M91" s="28">
        <f>SUM(M60:M90)</f>
        <v>0</v>
      </c>
    </row>
    <row r="92" spans="1:13" x14ac:dyDescent="0.3">
      <c r="A92" s="96" t="s">
        <v>38</v>
      </c>
      <c r="B92" s="97"/>
      <c r="C92" s="98"/>
      <c r="D92" s="23" t="s">
        <v>37</v>
      </c>
      <c r="E92" s="19">
        <f>E91</f>
        <v>43.85</v>
      </c>
      <c r="F92" s="19" t="s">
        <v>37</v>
      </c>
      <c r="G92" s="19" t="s">
        <v>37</v>
      </c>
      <c r="H92" s="29">
        <f>SUM(I92:J92)</f>
        <v>555</v>
      </c>
      <c r="I92" s="19">
        <v>0</v>
      </c>
      <c r="J92" s="29">
        <f>'Plan studiów DSiAIwP semestry'!J41+'Plan studiów DSiAIwP semestry'!J78+'Plan studiów DSiAIwP semestry'!J109+'Plan studiów DSiAIwP semestry'!J135+'Plan studiów DSiAIwP semestry'!J161+'Plan studiów DSiAIwP semestry'!J187+'Plan studiów DSiAIwP semestry'!J212</f>
        <v>555</v>
      </c>
      <c r="K92" s="29">
        <f>'Plan studiów DSiAIwP semestry'!K41+'Plan studiów DSiAIwP semestry'!K78+'Plan studiów DSiAIwP semestry'!K109+'Plan studiów DSiAIwP semestry'!K135+'Plan studiów DSiAIwP semestry'!K161+'Plan studiów DSiAIwP semestry'!K187+'Plan studiów DSiAIwP semestry'!K212</f>
        <v>29</v>
      </c>
      <c r="L92" s="19">
        <f>SUMIF($E60:$E90,"&gt;0",L60:L90)</f>
        <v>0</v>
      </c>
      <c r="M92" s="19">
        <f>SUMIF($E60:$E90,"&gt;0",M60:M90)</f>
        <v>0</v>
      </c>
    </row>
    <row r="93" spans="1:13" x14ac:dyDescent="0.3">
      <c r="A93" s="99" t="s">
        <v>39</v>
      </c>
      <c r="B93" s="100"/>
      <c r="C93" s="101"/>
      <c r="D93" s="35">
        <f>SUMIF(G60:G90,"f",D60:D90)</f>
        <v>97.5</v>
      </c>
      <c r="E93" s="35">
        <f>SUMIF(G60:G90,"f",E60:E90)</f>
        <v>43.85</v>
      </c>
      <c r="F93" s="35" t="s">
        <v>37</v>
      </c>
      <c r="G93" s="35" t="s">
        <v>37</v>
      </c>
      <c r="H93" s="35">
        <f t="shared" ref="H93" si="16">SUM(I93:J93)</f>
        <v>1230</v>
      </c>
      <c r="I93" s="35">
        <f>SUMIF($G60:$G90,"f",I60:I90)</f>
        <v>540</v>
      </c>
      <c r="J93" s="35">
        <f>SUMIF($G60:$G90,"f",J60:J90)</f>
        <v>690</v>
      </c>
      <c r="K93" s="35">
        <f>SUMIF($G60:$G90,"f",K60:K90)</f>
        <v>68</v>
      </c>
      <c r="L93" s="35">
        <f>SUMIF($G60:$G90,"f",L60:L90)</f>
        <v>0</v>
      </c>
      <c r="M93" s="35">
        <f>SUMIF($G60:$G90,"f",M60:M90)</f>
        <v>0</v>
      </c>
    </row>
    <row r="94" spans="1:13" x14ac:dyDescent="0.3">
      <c r="A94" s="82" t="s">
        <v>43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</row>
    <row r="95" spans="1:13" x14ac:dyDescent="0.3">
      <c r="A95" s="13">
        <v>1</v>
      </c>
      <c r="B95" s="15" t="s">
        <v>20</v>
      </c>
      <c r="C95" s="30">
        <v>6</v>
      </c>
      <c r="D95" s="13">
        <v>6</v>
      </c>
      <c r="E95" s="13">
        <v>6</v>
      </c>
      <c r="F95" s="11" t="s">
        <v>69</v>
      </c>
      <c r="G95" s="13" t="s">
        <v>34</v>
      </c>
      <c r="H95" s="19">
        <f>I95+J95</f>
        <v>0</v>
      </c>
      <c r="I95" s="10">
        <v>0</v>
      </c>
      <c r="J95" s="10">
        <v>0</v>
      </c>
      <c r="K95" s="10">
        <v>0</v>
      </c>
      <c r="L95" s="13">
        <v>160</v>
      </c>
      <c r="M95" s="13">
        <v>0</v>
      </c>
    </row>
    <row r="96" spans="1:13" x14ac:dyDescent="0.3">
      <c r="A96" s="58" t="s">
        <v>36</v>
      </c>
      <c r="B96" s="58"/>
      <c r="C96" s="58"/>
      <c r="D96" s="28">
        <f>SUM(D95)</f>
        <v>6</v>
      </c>
      <c r="E96" s="28">
        <f>SUM(E95)</f>
        <v>6</v>
      </c>
      <c r="F96" s="28" t="s">
        <v>37</v>
      </c>
      <c r="G96" s="28" t="s">
        <v>37</v>
      </c>
      <c r="H96" s="28">
        <f>SUM(I96:J96)</f>
        <v>0</v>
      </c>
      <c r="I96" s="28">
        <f t="shared" ref="I96:M96" si="17">SUM(I94:I95)</f>
        <v>0</v>
      </c>
      <c r="J96" s="28">
        <f>SUM(J95)</f>
        <v>0</v>
      </c>
      <c r="K96" s="28">
        <f>SUM(K95)</f>
        <v>0</v>
      </c>
      <c r="L96" s="28">
        <f t="shared" si="17"/>
        <v>160</v>
      </c>
      <c r="M96" s="28">
        <f t="shared" si="17"/>
        <v>0</v>
      </c>
    </row>
    <row r="97" spans="1:13" x14ac:dyDescent="0.3">
      <c r="A97" s="59" t="s">
        <v>38</v>
      </c>
      <c r="B97" s="59"/>
      <c r="C97" s="59"/>
      <c r="D97" s="23" t="s">
        <v>37</v>
      </c>
      <c r="E97" s="19">
        <f>E96</f>
        <v>6</v>
      </c>
      <c r="F97" s="19" t="s">
        <v>37</v>
      </c>
      <c r="G97" s="19" t="s">
        <v>37</v>
      </c>
      <c r="H97" s="29">
        <f t="shared" ref="H97:H98" si="18">SUM(I97:J97)</f>
        <v>0</v>
      </c>
      <c r="I97" s="19">
        <v>0</v>
      </c>
      <c r="J97" s="29">
        <f>'Plan studiów DSiAIwP semestry'!J192</f>
        <v>0</v>
      </c>
      <c r="K97" s="29">
        <f>'Plan studiów DSiAIwP semestry'!K192</f>
        <v>0</v>
      </c>
      <c r="L97" s="19">
        <f t="shared" ref="L97:M97" si="19">SUMIF($E95,"&gt;0",L95)</f>
        <v>160</v>
      </c>
      <c r="M97" s="19">
        <f t="shared" si="19"/>
        <v>0</v>
      </c>
    </row>
    <row r="98" spans="1:13" x14ac:dyDescent="0.3">
      <c r="A98" s="102" t="s">
        <v>39</v>
      </c>
      <c r="B98" s="102"/>
      <c r="C98" s="102"/>
      <c r="D98" s="35">
        <f>SUMIF(G95,"f",D95)</f>
        <v>6</v>
      </c>
      <c r="E98" s="35">
        <f>SUMIF(G95,"f",E95)</f>
        <v>6</v>
      </c>
      <c r="F98" s="35" t="s">
        <v>37</v>
      </c>
      <c r="G98" s="35" t="s">
        <v>37</v>
      </c>
      <c r="H98" s="35">
        <f t="shared" si="18"/>
        <v>0</v>
      </c>
      <c r="I98" s="35">
        <f>SUMIF($G95,"f",I95)</f>
        <v>0</v>
      </c>
      <c r="J98" s="35">
        <f t="shared" ref="J98:M98" si="20">SUMIF($G95,"f",J95)</f>
        <v>0</v>
      </c>
      <c r="K98" s="35">
        <f t="shared" si="20"/>
        <v>0</v>
      </c>
      <c r="L98" s="35">
        <f t="shared" si="20"/>
        <v>160</v>
      </c>
      <c r="M98" s="35">
        <f t="shared" si="20"/>
        <v>0</v>
      </c>
    </row>
    <row r="99" spans="1:13" x14ac:dyDescent="0.3">
      <c r="A99" s="82" t="s">
        <v>44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</row>
    <row r="100" spans="1:13" x14ac:dyDescent="0.3">
      <c r="A100" s="13">
        <v>1</v>
      </c>
      <c r="B100" s="12" t="s">
        <v>5</v>
      </c>
      <c r="C100" s="13">
        <v>1</v>
      </c>
      <c r="D100" s="10">
        <v>0.25</v>
      </c>
      <c r="E100" s="13">
        <v>0</v>
      </c>
      <c r="F100" s="14" t="s">
        <v>71</v>
      </c>
      <c r="G100" s="13" t="s">
        <v>35</v>
      </c>
      <c r="H100" s="13">
        <f>I100+J100</f>
        <v>2</v>
      </c>
      <c r="I100" s="10">
        <v>2</v>
      </c>
      <c r="J100" s="10">
        <v>0</v>
      </c>
      <c r="K100" s="10">
        <v>0</v>
      </c>
      <c r="L100" s="13">
        <v>0</v>
      </c>
      <c r="M100" s="13">
        <v>0</v>
      </c>
    </row>
    <row r="101" spans="1:13" x14ac:dyDescent="0.3">
      <c r="A101" s="13">
        <v>2</v>
      </c>
      <c r="B101" s="12" t="s">
        <v>6</v>
      </c>
      <c r="C101" s="13">
        <v>1</v>
      </c>
      <c r="D101" s="10">
        <v>0.5</v>
      </c>
      <c r="E101" s="13">
        <v>0</v>
      </c>
      <c r="F101" s="14" t="s">
        <v>71</v>
      </c>
      <c r="G101" s="13" t="s">
        <v>35</v>
      </c>
      <c r="H101" s="13">
        <f>I101+J101</f>
        <v>4</v>
      </c>
      <c r="I101" s="10">
        <v>4</v>
      </c>
      <c r="J101" s="10">
        <v>0</v>
      </c>
      <c r="K101" s="10">
        <v>0</v>
      </c>
      <c r="L101" s="13">
        <v>0</v>
      </c>
      <c r="M101" s="13">
        <v>0</v>
      </c>
    </row>
    <row r="102" spans="1:13" x14ac:dyDescent="0.3">
      <c r="A102" s="19">
        <v>3</v>
      </c>
      <c r="B102" s="9" t="s">
        <v>114</v>
      </c>
      <c r="C102" s="10">
        <v>5</v>
      </c>
      <c r="D102" s="10">
        <v>0.5</v>
      </c>
      <c r="E102" s="13">
        <v>0</v>
      </c>
      <c r="F102" s="13" t="s">
        <v>71</v>
      </c>
      <c r="G102" s="13" t="s">
        <v>35</v>
      </c>
      <c r="H102" s="13">
        <f t="shared" ref="H102" si="21">I102+J102</f>
        <v>4</v>
      </c>
      <c r="I102" s="10">
        <v>4</v>
      </c>
      <c r="J102" s="10">
        <v>0</v>
      </c>
      <c r="K102" s="10">
        <v>0</v>
      </c>
      <c r="L102" s="13">
        <v>0</v>
      </c>
      <c r="M102" s="13">
        <v>0</v>
      </c>
    </row>
    <row r="103" spans="1:13" x14ac:dyDescent="0.3">
      <c r="A103" s="13">
        <v>4</v>
      </c>
      <c r="B103" s="12" t="s">
        <v>219</v>
      </c>
      <c r="C103" s="13">
        <v>1</v>
      </c>
      <c r="D103" s="10">
        <v>0.25</v>
      </c>
      <c r="E103" s="13">
        <v>0</v>
      </c>
      <c r="F103" s="14" t="s">
        <v>71</v>
      </c>
      <c r="G103" s="13" t="s">
        <v>35</v>
      </c>
      <c r="H103" s="13">
        <f>I103+J103</f>
        <v>2</v>
      </c>
      <c r="I103" s="10">
        <v>2</v>
      </c>
      <c r="J103" s="10">
        <v>0</v>
      </c>
      <c r="K103" s="10">
        <v>0</v>
      </c>
      <c r="L103" s="13">
        <v>0</v>
      </c>
      <c r="M103" s="13">
        <v>0</v>
      </c>
    </row>
    <row r="104" spans="1:13" x14ac:dyDescent="0.3">
      <c r="A104" s="13">
        <v>5</v>
      </c>
      <c r="B104" s="48" t="s">
        <v>220</v>
      </c>
      <c r="C104" s="13">
        <v>1</v>
      </c>
      <c r="D104" s="10">
        <v>0.5</v>
      </c>
      <c r="E104" s="13">
        <v>0</v>
      </c>
      <c r="F104" s="14" t="s">
        <v>71</v>
      </c>
      <c r="G104" s="13" t="s">
        <v>35</v>
      </c>
      <c r="H104" s="13">
        <f>I104+J104</f>
        <v>4</v>
      </c>
      <c r="I104" s="10">
        <v>4</v>
      </c>
      <c r="J104" s="10">
        <v>0</v>
      </c>
      <c r="K104" s="10">
        <v>0</v>
      </c>
      <c r="L104" s="13">
        <v>0</v>
      </c>
      <c r="M104" s="13">
        <v>0</v>
      </c>
    </row>
    <row r="105" spans="1:13" x14ac:dyDescent="0.3">
      <c r="A105" s="70" t="s">
        <v>36</v>
      </c>
      <c r="B105" s="71"/>
      <c r="C105" s="95"/>
      <c r="D105" s="28">
        <f>SUM(D100:D104)</f>
        <v>2</v>
      </c>
      <c r="E105" s="28">
        <f>SUM(E100:E104)</f>
        <v>0</v>
      </c>
      <c r="F105" s="28" t="s">
        <v>37</v>
      </c>
      <c r="G105" s="28" t="s">
        <v>37</v>
      </c>
      <c r="H105" s="28">
        <f>SUM(I105:J105)</f>
        <v>16</v>
      </c>
      <c r="I105" s="28">
        <f>SUM(I100:I104)</f>
        <v>16</v>
      </c>
      <c r="J105" s="28">
        <f>SUM(J100:J104)</f>
        <v>0</v>
      </c>
      <c r="K105" s="28">
        <f>SUM(K100:K104)</f>
        <v>0</v>
      </c>
      <c r="L105" s="28">
        <f t="shared" ref="L105:M105" si="22">SUM(L100:L104)</f>
        <v>0</v>
      </c>
      <c r="M105" s="28">
        <f t="shared" si="22"/>
        <v>0</v>
      </c>
    </row>
    <row r="106" spans="1:13" x14ac:dyDescent="0.3">
      <c r="A106" s="96" t="s">
        <v>38</v>
      </c>
      <c r="B106" s="97"/>
      <c r="C106" s="98"/>
      <c r="D106" s="23" t="s">
        <v>37</v>
      </c>
      <c r="E106" s="19">
        <f>E105</f>
        <v>0</v>
      </c>
      <c r="F106" s="19" t="s">
        <v>37</v>
      </c>
      <c r="G106" s="19" t="s">
        <v>37</v>
      </c>
      <c r="H106" s="29">
        <f t="shared" ref="H106" si="23">SUM(I106:J106)</f>
        <v>0</v>
      </c>
      <c r="I106" s="19">
        <v>0</v>
      </c>
      <c r="J106" s="29">
        <f>'Plan studiów DSiAIwP semestry'!J49+'Plan studiów DSiAIwP semestry'!J166</f>
        <v>0</v>
      </c>
      <c r="K106" s="29">
        <f>'Plan studiów DSiAIwP semestry'!K49+'Plan studiów DSiAIwP semestry'!K166</f>
        <v>0</v>
      </c>
      <c r="L106" s="19">
        <f>SUMIF($E100:$E104,"&gt;0",L100:L104)</f>
        <v>0</v>
      </c>
      <c r="M106" s="19">
        <f>SUMIF($E100:$E104,"&gt;0",M100:M104)</f>
        <v>0</v>
      </c>
    </row>
    <row r="107" spans="1:13" x14ac:dyDescent="0.3">
      <c r="A107" s="96" t="s">
        <v>39</v>
      </c>
      <c r="B107" s="97"/>
      <c r="C107" s="98"/>
      <c r="D107" s="19">
        <f>SUMIF(G100:G104,"f",D100:D104)</f>
        <v>0</v>
      </c>
      <c r="E107" s="19">
        <f>SUMIF(G100:G104,"f",E100:E104)</f>
        <v>0</v>
      </c>
      <c r="F107" s="19" t="s">
        <v>37</v>
      </c>
      <c r="G107" s="19" t="s">
        <v>37</v>
      </c>
      <c r="H107" s="19">
        <f t="shared" ref="H107" si="24">SUM(I107:J107)</f>
        <v>0</v>
      </c>
      <c r="I107" s="19">
        <f t="shared" ref="I107:J107" si="25">SUMIF($G100:$G104,"f",I100:I104)</f>
        <v>0</v>
      </c>
      <c r="J107" s="19">
        <f t="shared" si="25"/>
        <v>0</v>
      </c>
      <c r="K107" s="19">
        <f>SUMIF($G100:$G104,"f",K100:K104)</f>
        <v>0</v>
      </c>
      <c r="L107" s="19">
        <f>SUMIF($G100:$G104,"f",L100:L104)</f>
        <v>0</v>
      </c>
      <c r="M107" s="19">
        <f>SUMIF($G100:$G104,"f",M100:M104)</f>
        <v>0</v>
      </c>
    </row>
    <row r="108" spans="1:13" x14ac:dyDescent="0.3">
      <c r="A108" s="34"/>
      <c r="B108" s="34"/>
      <c r="C108" s="34"/>
    </row>
  </sheetData>
  <mergeCells count="40">
    <mergeCell ref="H17:K17"/>
    <mergeCell ref="L17:L18"/>
    <mergeCell ref="M17:M18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A37:C37"/>
    <mergeCell ref="A19:M19"/>
    <mergeCell ref="A20:M20"/>
    <mergeCell ref="F17:F18"/>
    <mergeCell ref="G17:G18"/>
    <mergeCell ref="A29:C29"/>
    <mergeCell ref="A30:C30"/>
    <mergeCell ref="A31:C31"/>
    <mergeCell ref="A32:M32"/>
    <mergeCell ref="A36:C36"/>
    <mergeCell ref="A97:C97"/>
    <mergeCell ref="A38:C38"/>
    <mergeCell ref="A39:M39"/>
    <mergeCell ref="A56:C56"/>
    <mergeCell ref="A57:C57"/>
    <mergeCell ref="A58:C58"/>
    <mergeCell ref="A59:M59"/>
    <mergeCell ref="A91:C91"/>
    <mergeCell ref="A92:C92"/>
    <mergeCell ref="A93:C93"/>
    <mergeCell ref="A94:M94"/>
    <mergeCell ref="A96:C96"/>
    <mergeCell ref="A98:C98"/>
    <mergeCell ref="A99:M99"/>
    <mergeCell ref="A105:C105"/>
    <mergeCell ref="A106:C106"/>
    <mergeCell ref="A107:C107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9F37-C1C6-47B7-9929-D89EAC8D8257}">
  <dimension ref="A1:J54"/>
  <sheetViews>
    <sheetView zoomScaleNormal="100" workbookViewId="0">
      <selection activeCell="H22" sqref="H22"/>
    </sheetView>
  </sheetViews>
  <sheetFormatPr defaultRowHeight="14.4" x14ac:dyDescent="0.3"/>
  <cols>
    <col min="1" max="1" width="5.77734375" style="2" customWidth="1"/>
    <col min="2" max="2" width="55.77734375" style="2" customWidth="1"/>
    <col min="3" max="10" width="8.77734375" style="2" customWidth="1"/>
    <col min="11" max="16384" width="8.88671875" style="2"/>
  </cols>
  <sheetData>
    <row r="1" spans="1:10" x14ac:dyDescent="0.3">
      <c r="A1" s="64"/>
      <c r="B1" s="64"/>
      <c r="C1" s="64"/>
      <c r="D1" s="64"/>
      <c r="E1" s="64"/>
      <c r="F1" s="64"/>
      <c r="G1" s="64"/>
      <c r="H1" s="64"/>
      <c r="I1" s="64"/>
    </row>
    <row r="3" spans="1:10" x14ac:dyDescent="0.3">
      <c r="A3" s="54" t="s">
        <v>45</v>
      </c>
      <c r="C3" s="55"/>
      <c r="D3" s="55"/>
      <c r="E3" s="55"/>
    </row>
    <row r="4" spans="1:10" ht="72" customHeight="1" x14ac:dyDescent="0.3">
      <c r="A4" s="112" t="s">
        <v>24</v>
      </c>
      <c r="B4" s="112" t="s">
        <v>25</v>
      </c>
      <c r="C4" s="114" t="s">
        <v>27</v>
      </c>
      <c r="D4" s="114" t="s">
        <v>28</v>
      </c>
      <c r="E4" s="116" t="s">
        <v>31</v>
      </c>
      <c r="F4" s="117"/>
      <c r="G4" s="117"/>
      <c r="H4" s="118"/>
      <c r="I4" s="86" t="s">
        <v>91</v>
      </c>
      <c r="J4" s="86" t="s">
        <v>134</v>
      </c>
    </row>
    <row r="5" spans="1:10" ht="72" customHeight="1" x14ac:dyDescent="0.3">
      <c r="A5" s="113"/>
      <c r="B5" s="113"/>
      <c r="C5" s="115"/>
      <c r="D5" s="115"/>
      <c r="E5" s="4" t="s">
        <v>2</v>
      </c>
      <c r="F5" s="5" t="s">
        <v>3</v>
      </c>
      <c r="G5" s="5" t="s">
        <v>4</v>
      </c>
      <c r="H5" s="5" t="s">
        <v>66</v>
      </c>
      <c r="I5" s="87"/>
      <c r="J5" s="87"/>
    </row>
    <row r="6" spans="1:10" s="54" customFormat="1" x14ac:dyDescent="0.3">
      <c r="A6" s="105" t="s">
        <v>46</v>
      </c>
      <c r="B6" s="111"/>
      <c r="C6" s="3">
        <f>C9+C13+C17+C21+C25+C29</f>
        <v>210</v>
      </c>
      <c r="D6" s="3">
        <f>D10+D14+D18+D22+D26+D30</f>
        <v>104.43</v>
      </c>
      <c r="E6" s="3">
        <f>E9+E13+E17+E21+E25+E29</f>
        <v>2461</v>
      </c>
      <c r="F6" s="3">
        <f t="shared" ref="F6:J6" si="0">F9+F13+F17+F21+F25+F29</f>
        <v>1006</v>
      </c>
      <c r="G6" s="3">
        <f t="shared" si="0"/>
        <v>1455</v>
      </c>
      <c r="H6" s="3">
        <f t="shared" si="0"/>
        <v>130</v>
      </c>
      <c r="I6" s="3">
        <f t="shared" si="0"/>
        <v>160</v>
      </c>
      <c r="J6" s="3">
        <f t="shared" si="0"/>
        <v>150</v>
      </c>
    </row>
    <row r="7" spans="1:10" x14ac:dyDescent="0.3">
      <c r="A7" s="103" t="s">
        <v>32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0" x14ac:dyDescent="0.3">
      <c r="A8" s="105" t="s">
        <v>33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0" s="54" customFormat="1" x14ac:dyDescent="0.3">
      <c r="A9" s="109" t="s">
        <v>36</v>
      </c>
      <c r="B9" s="110"/>
      <c r="C9" s="3">
        <f>'Plan studiów DSiAIwP'!D29</f>
        <v>12</v>
      </c>
      <c r="D9" s="3">
        <f>'Plan studiów DSiAIwP'!E29</f>
        <v>0</v>
      </c>
      <c r="E9" s="3">
        <f>'Plan studiów DSiAIwP'!H29</f>
        <v>240</v>
      </c>
      <c r="F9" s="3">
        <f>'Plan studiów DSiAIwP'!I29</f>
        <v>60</v>
      </c>
      <c r="G9" s="3">
        <f>'Plan studiów DSiAIwP'!J29</f>
        <v>180</v>
      </c>
      <c r="H9" s="3">
        <f>'Plan studiów DSiAIwP'!K29</f>
        <v>6</v>
      </c>
      <c r="I9" s="3">
        <f>'Plan studiów DSiAIwP'!L29</f>
        <v>0</v>
      </c>
      <c r="J9" s="3">
        <f>'Plan studiów DSiAIwP'!M29</f>
        <v>0</v>
      </c>
    </row>
    <row r="10" spans="1:10" x14ac:dyDescent="0.3">
      <c r="A10" s="107" t="s">
        <v>38</v>
      </c>
      <c r="B10" s="108"/>
      <c r="C10" s="1" t="str">
        <f>'Plan studiów DSiAIwP'!D30</f>
        <v>x</v>
      </c>
      <c r="D10" s="1">
        <f>'Plan studiów DSiAIwP'!E30</f>
        <v>0</v>
      </c>
      <c r="E10" s="1">
        <f>'Plan studiów DSiAIwP'!H30</f>
        <v>0</v>
      </c>
      <c r="F10" s="1">
        <f>'Plan studiów DSiAIwP'!I30</f>
        <v>0</v>
      </c>
      <c r="G10" s="1">
        <f>'Plan studiów DSiAIwP'!J30</f>
        <v>0</v>
      </c>
      <c r="H10" s="1">
        <f>'Plan studiów DSiAIwP'!K30</f>
        <v>0</v>
      </c>
      <c r="I10" s="1">
        <f>'Plan studiów DSiAIwP'!L30</f>
        <v>0</v>
      </c>
      <c r="J10" s="1">
        <f>'Plan studiów DSiAIwP'!M30</f>
        <v>0</v>
      </c>
    </row>
    <row r="11" spans="1:10" x14ac:dyDescent="0.3">
      <c r="A11" s="107" t="s">
        <v>39</v>
      </c>
      <c r="B11" s="108"/>
      <c r="C11" s="1">
        <f>'Plan studiów DSiAIwP'!D31</f>
        <v>12</v>
      </c>
      <c r="D11" s="1">
        <f>'Plan studiów DSiAIwP'!E31</f>
        <v>0</v>
      </c>
      <c r="E11" s="1">
        <f>'Plan studiów DSiAIwP'!H31</f>
        <v>180</v>
      </c>
      <c r="F11" s="1">
        <f>'Plan studiów DSiAIwP'!I31</f>
        <v>60</v>
      </c>
      <c r="G11" s="1">
        <f>'Plan studiów DSiAIwP'!J31</f>
        <v>120</v>
      </c>
      <c r="H11" s="1">
        <f>'Plan studiów DSiAIwP'!K31</f>
        <v>6</v>
      </c>
      <c r="I11" s="1">
        <f>'Plan studiów DSiAIwP'!L31</f>
        <v>0</v>
      </c>
      <c r="J11" s="1">
        <f>'Plan studiów DSiAIwP'!M31</f>
        <v>0</v>
      </c>
    </row>
    <row r="12" spans="1:10" x14ac:dyDescent="0.3">
      <c r="A12" s="105" t="s">
        <v>40</v>
      </c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0" s="54" customFormat="1" x14ac:dyDescent="0.3">
      <c r="A13" s="109" t="s">
        <v>36</v>
      </c>
      <c r="B13" s="110"/>
      <c r="C13" s="3">
        <f>'Plan studiów DSiAIwP'!D36</f>
        <v>10</v>
      </c>
      <c r="D13" s="3">
        <f>'Plan studiów DSiAIwP'!E36</f>
        <v>4.58</v>
      </c>
      <c r="E13" s="3">
        <f>'Plan studiów DSiAIwP'!H36</f>
        <v>135</v>
      </c>
      <c r="F13" s="3">
        <f>'Plan studiów DSiAIwP'!I36</f>
        <v>45</v>
      </c>
      <c r="G13" s="3">
        <f>'Plan studiów DSiAIwP'!J36</f>
        <v>90</v>
      </c>
      <c r="H13" s="3">
        <f>'Plan studiów DSiAIwP'!K36</f>
        <v>6</v>
      </c>
      <c r="I13" s="3">
        <f>'Plan studiów DSiAIwP'!L36</f>
        <v>0</v>
      </c>
      <c r="J13" s="3">
        <f>'Plan studiów DSiAIwP'!M36</f>
        <v>0</v>
      </c>
    </row>
    <row r="14" spans="1:10" x14ac:dyDescent="0.3">
      <c r="A14" s="107" t="s">
        <v>38</v>
      </c>
      <c r="B14" s="108"/>
      <c r="C14" s="1" t="str">
        <f>'Plan studiów DSiAIwP'!D37</f>
        <v>x</v>
      </c>
      <c r="D14" s="1">
        <f>'Plan studiów DSiAIwP'!E37</f>
        <v>4.58</v>
      </c>
      <c r="E14" s="56">
        <f>'Plan studiów DSiAIwP'!H37</f>
        <v>60</v>
      </c>
      <c r="F14" s="56">
        <f>'Plan studiów DSiAIwP'!I37</f>
        <v>0</v>
      </c>
      <c r="G14" s="56">
        <f>'Plan studiów DSiAIwP'!J37</f>
        <v>60</v>
      </c>
      <c r="H14" s="56">
        <f>'Plan studiów DSiAIwP'!K37</f>
        <v>2</v>
      </c>
      <c r="I14" s="1">
        <f>'Plan studiów DSiAIwP'!L37</f>
        <v>0</v>
      </c>
      <c r="J14" s="1">
        <f>'Plan studiów DSiAIwP'!M37</f>
        <v>0</v>
      </c>
    </row>
    <row r="15" spans="1:10" x14ac:dyDescent="0.3">
      <c r="A15" s="107" t="s">
        <v>39</v>
      </c>
      <c r="B15" s="108"/>
      <c r="C15" s="1">
        <f>'Plan studiów DSiAIwP'!D38</f>
        <v>0</v>
      </c>
      <c r="D15" s="1">
        <f>'Plan studiów DSiAIwP'!E38</f>
        <v>0</v>
      </c>
      <c r="E15" s="1">
        <f>'Plan studiów DSiAIwP'!H38</f>
        <v>0</v>
      </c>
      <c r="F15" s="1">
        <f>'Plan studiów DSiAIwP'!I38</f>
        <v>0</v>
      </c>
      <c r="G15" s="1">
        <f>'Plan studiów DSiAIwP'!J38</f>
        <v>0</v>
      </c>
      <c r="H15" s="1">
        <f>'Plan studiów DSiAIwP'!K38</f>
        <v>0</v>
      </c>
      <c r="I15" s="1">
        <f>'Plan studiów DSiAIwP'!L38</f>
        <v>0</v>
      </c>
      <c r="J15" s="1">
        <f>'Plan studiów DSiAIwP'!M38</f>
        <v>0</v>
      </c>
    </row>
    <row r="16" spans="1:10" x14ac:dyDescent="0.3">
      <c r="A16" s="105" t="s">
        <v>41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 s="54" customFormat="1" x14ac:dyDescent="0.3">
      <c r="A17" s="109" t="s">
        <v>36</v>
      </c>
      <c r="B17" s="110"/>
      <c r="C17" s="3">
        <f>'Plan studiów DSiAIwP'!D56</f>
        <v>82.5</v>
      </c>
      <c r="D17" s="3">
        <f>'Plan studiów DSiAIwP'!E56</f>
        <v>50</v>
      </c>
      <c r="E17" s="3">
        <f>'Plan studiów DSiAIwP'!H56</f>
        <v>840</v>
      </c>
      <c r="F17" s="3">
        <f>'Plan studiów DSiAIwP'!I56</f>
        <v>345</v>
      </c>
      <c r="G17" s="3">
        <f>'Plan studiów DSiAIwP'!J56</f>
        <v>495</v>
      </c>
      <c r="H17" s="3">
        <f>'Plan studiów DSiAIwP'!K56</f>
        <v>50</v>
      </c>
      <c r="I17" s="3">
        <f>'Plan studiów DSiAIwP'!L56</f>
        <v>0</v>
      </c>
      <c r="J17" s="3">
        <f>'Plan studiów DSiAIwP'!M56</f>
        <v>150</v>
      </c>
    </row>
    <row r="18" spans="1:10" x14ac:dyDescent="0.3">
      <c r="A18" s="107" t="s">
        <v>38</v>
      </c>
      <c r="B18" s="108"/>
      <c r="C18" s="1" t="str">
        <f>'Plan studiów DSiAIwP'!D57</f>
        <v>x</v>
      </c>
      <c r="D18" s="1">
        <f>'Plan studiów DSiAIwP'!E57</f>
        <v>50</v>
      </c>
      <c r="E18" s="56">
        <f>'Plan studiów DSiAIwP'!H57</f>
        <v>495</v>
      </c>
      <c r="F18" s="56">
        <f>'Plan studiów DSiAIwP'!I57</f>
        <v>0</v>
      </c>
      <c r="G18" s="56">
        <f>'Plan studiów DSiAIwP'!J57</f>
        <v>495</v>
      </c>
      <c r="H18" s="56">
        <f>'Plan studiów DSiAIwP'!K57</f>
        <v>27</v>
      </c>
      <c r="I18" s="1">
        <f>'Plan studiów DSiAIwP'!L57</f>
        <v>0</v>
      </c>
      <c r="J18" s="1">
        <f>'Plan studiów DSiAIwP'!M57</f>
        <v>150</v>
      </c>
    </row>
    <row r="19" spans="1:10" x14ac:dyDescent="0.3">
      <c r="A19" s="107" t="s">
        <v>39</v>
      </c>
      <c r="B19" s="108"/>
      <c r="C19" s="1">
        <f>'Plan studiów DSiAIwP'!D58</f>
        <v>21</v>
      </c>
      <c r="D19" s="1">
        <f>'Plan studiów DSiAIwP'!E58</f>
        <v>16</v>
      </c>
      <c r="E19" s="1">
        <f>'Plan studiów DSiAIwP'!H58</f>
        <v>75</v>
      </c>
      <c r="F19" s="1">
        <f>'Plan studiów DSiAIwP'!I58</f>
        <v>0</v>
      </c>
      <c r="G19" s="1">
        <f>'Plan studiów DSiAIwP'!J58</f>
        <v>75</v>
      </c>
      <c r="H19" s="1">
        <f>'Plan studiów DSiAIwP'!K58</f>
        <v>4</v>
      </c>
      <c r="I19" s="1">
        <f>'Plan studiów DSiAIwP'!L58</f>
        <v>0</v>
      </c>
      <c r="J19" s="1">
        <f>'Plan studiów DSiAIwP'!M58</f>
        <v>150</v>
      </c>
    </row>
    <row r="20" spans="1:10" x14ac:dyDescent="0.3">
      <c r="A20" s="105" t="s">
        <v>42</v>
      </c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10" s="54" customFormat="1" x14ac:dyDescent="0.3">
      <c r="A21" s="109" t="s">
        <v>36</v>
      </c>
      <c r="B21" s="110"/>
      <c r="C21" s="3">
        <f>'Plan studiów DSiAIwP'!D91</f>
        <v>97.5</v>
      </c>
      <c r="D21" s="3">
        <f>'Plan studiów DSiAIwP'!E91</f>
        <v>43.85</v>
      </c>
      <c r="E21" s="3">
        <f>'Plan studiów DSiAIwP'!H91</f>
        <v>1230</v>
      </c>
      <c r="F21" s="3">
        <f>'Plan studiów DSiAIwP'!I91</f>
        <v>540</v>
      </c>
      <c r="G21" s="3">
        <f>'Plan studiów DSiAIwP'!J91</f>
        <v>690</v>
      </c>
      <c r="H21" s="3">
        <f>'Plan studiów DSiAIwP'!K91</f>
        <v>68</v>
      </c>
      <c r="I21" s="3">
        <f>'Plan studiów DSiAIwP'!L91</f>
        <v>0</v>
      </c>
      <c r="J21" s="3">
        <f>'Plan studiów DSiAIwP'!M91</f>
        <v>0</v>
      </c>
    </row>
    <row r="22" spans="1:10" x14ac:dyDescent="0.3">
      <c r="A22" s="107" t="s">
        <v>38</v>
      </c>
      <c r="B22" s="108"/>
      <c r="C22" s="1" t="str">
        <f>'Plan studiów DSiAIwP'!D92</f>
        <v>x</v>
      </c>
      <c r="D22" s="1">
        <f>'Plan studiów DSiAIwP'!E92</f>
        <v>43.85</v>
      </c>
      <c r="E22" s="56">
        <f>'Plan studiów DSiAIwP'!H92</f>
        <v>555</v>
      </c>
      <c r="F22" s="56">
        <f>'Plan studiów DSiAIwP'!I92</f>
        <v>0</v>
      </c>
      <c r="G22" s="56">
        <f>'Plan studiów DSiAIwP'!J92</f>
        <v>555</v>
      </c>
      <c r="H22" s="56">
        <f>'Plan studiów DSiAIwP'!K92</f>
        <v>29</v>
      </c>
      <c r="I22" s="1">
        <f>'Plan studiów DSiAIwP'!L92</f>
        <v>0</v>
      </c>
      <c r="J22" s="1">
        <f>'Plan studiów DSiAIwP'!M92</f>
        <v>0</v>
      </c>
    </row>
    <row r="23" spans="1:10" x14ac:dyDescent="0.3">
      <c r="A23" s="107" t="s">
        <v>39</v>
      </c>
      <c r="B23" s="108"/>
      <c r="C23" s="1">
        <f>'Plan studiów DSiAIwP'!D93</f>
        <v>97.5</v>
      </c>
      <c r="D23" s="1">
        <f>'Plan studiów DSiAIwP'!E93</f>
        <v>43.85</v>
      </c>
      <c r="E23" s="1">
        <f>'Plan studiów DSiAIwP'!H93</f>
        <v>1230</v>
      </c>
      <c r="F23" s="1">
        <f>'Plan studiów DSiAIwP'!I93</f>
        <v>540</v>
      </c>
      <c r="G23" s="1">
        <f>'Plan studiów DSiAIwP'!J93</f>
        <v>690</v>
      </c>
      <c r="H23" s="1">
        <f>'Plan studiów DSiAIwP'!K93</f>
        <v>68</v>
      </c>
      <c r="I23" s="1">
        <f>'Plan studiów DSiAIwP'!L93</f>
        <v>0</v>
      </c>
      <c r="J23" s="1">
        <f>'Plan studiów DSiAIwP'!M93</f>
        <v>0</v>
      </c>
    </row>
    <row r="24" spans="1:10" x14ac:dyDescent="0.3">
      <c r="A24" s="105" t="s">
        <v>43</v>
      </c>
      <c r="B24" s="106"/>
      <c r="C24" s="106"/>
      <c r="D24" s="106"/>
      <c r="E24" s="106"/>
      <c r="F24" s="106"/>
      <c r="G24" s="106"/>
      <c r="H24" s="106"/>
      <c r="I24" s="106"/>
      <c r="J24" s="106"/>
    </row>
    <row r="25" spans="1:10" s="54" customFormat="1" x14ac:dyDescent="0.3">
      <c r="A25" s="109" t="s">
        <v>36</v>
      </c>
      <c r="B25" s="110"/>
      <c r="C25" s="3">
        <f>'Plan studiów DSiAIwP'!D96</f>
        <v>6</v>
      </c>
      <c r="D25" s="3">
        <f>'Plan studiów DSiAIwP'!E96</f>
        <v>6</v>
      </c>
      <c r="E25" s="3">
        <f>'Plan studiów DSiAIwP'!H96</f>
        <v>0</v>
      </c>
      <c r="F25" s="3">
        <f>'Plan studiów DSiAIwP'!I96</f>
        <v>0</v>
      </c>
      <c r="G25" s="3">
        <f>'Plan studiów DSiAIwP'!J96</f>
        <v>0</v>
      </c>
      <c r="H25" s="3">
        <f>'Plan studiów DSiAIwP'!K96</f>
        <v>0</v>
      </c>
      <c r="I25" s="3">
        <f>'Plan studiów DSiAIwP'!L96</f>
        <v>160</v>
      </c>
      <c r="J25" s="3">
        <f>'Plan studiów DSiAIwP'!M96</f>
        <v>0</v>
      </c>
    </row>
    <row r="26" spans="1:10" x14ac:dyDescent="0.3">
      <c r="A26" s="107" t="s">
        <v>38</v>
      </c>
      <c r="B26" s="108"/>
      <c r="C26" s="1" t="str">
        <f>'Plan studiów DSiAIwP'!D97</f>
        <v>x</v>
      </c>
      <c r="D26" s="1">
        <f>'Plan studiów DSiAIwP'!E97</f>
        <v>6</v>
      </c>
      <c r="E26" s="1">
        <f>'Plan studiów DSiAIwP'!H97</f>
        <v>0</v>
      </c>
      <c r="F26" s="1">
        <f>'Plan studiów DSiAIwP'!I97</f>
        <v>0</v>
      </c>
      <c r="G26" s="1">
        <f>'Plan studiów DSiAIwP'!J97</f>
        <v>0</v>
      </c>
      <c r="H26" s="1">
        <f>'Plan studiów DSiAIwP'!K97</f>
        <v>0</v>
      </c>
      <c r="I26" s="1">
        <f>'Plan studiów DSiAIwP'!L97</f>
        <v>160</v>
      </c>
      <c r="J26" s="1">
        <f>'Plan studiów DSiAIwP'!M97</f>
        <v>0</v>
      </c>
    </row>
    <row r="27" spans="1:10" x14ac:dyDescent="0.3">
      <c r="A27" s="107" t="s">
        <v>39</v>
      </c>
      <c r="B27" s="108"/>
      <c r="C27" s="1">
        <f>'Plan studiów DSiAIwP'!D98</f>
        <v>6</v>
      </c>
      <c r="D27" s="1">
        <f>'Plan studiów DSiAIwP'!E98</f>
        <v>6</v>
      </c>
      <c r="E27" s="1">
        <f>'Plan studiów DSiAIwP'!H98</f>
        <v>0</v>
      </c>
      <c r="F27" s="1">
        <f>'Plan studiów DSiAIwP'!I98</f>
        <v>0</v>
      </c>
      <c r="G27" s="1">
        <f>'Plan studiów DSiAIwP'!J98</f>
        <v>0</v>
      </c>
      <c r="H27" s="1">
        <f>'Plan studiów DSiAIwP'!K98</f>
        <v>0</v>
      </c>
      <c r="I27" s="1">
        <f>'Plan studiów DSiAIwP'!L98</f>
        <v>160</v>
      </c>
      <c r="J27" s="1">
        <f>'Plan studiów DSiAIwP'!M98</f>
        <v>0</v>
      </c>
    </row>
    <row r="28" spans="1:10" x14ac:dyDescent="0.3">
      <c r="A28" s="105" t="s">
        <v>44</v>
      </c>
      <c r="B28" s="106"/>
      <c r="C28" s="106"/>
      <c r="D28" s="106"/>
      <c r="E28" s="106"/>
      <c r="F28" s="106"/>
      <c r="G28" s="106"/>
      <c r="H28" s="106"/>
      <c r="I28" s="106"/>
      <c r="J28" s="106"/>
    </row>
    <row r="29" spans="1:10" s="54" customFormat="1" x14ac:dyDescent="0.3">
      <c r="A29" s="109" t="s">
        <v>36</v>
      </c>
      <c r="B29" s="110"/>
      <c r="C29" s="3">
        <f>'Plan studiów DSiAIwP'!D105</f>
        <v>2</v>
      </c>
      <c r="D29" s="3">
        <f>'Plan studiów DSiAIwP'!E105</f>
        <v>0</v>
      </c>
      <c r="E29" s="3">
        <f>'Plan studiów DSiAIwP'!H105</f>
        <v>16</v>
      </c>
      <c r="F29" s="3">
        <f>'Plan studiów DSiAIwP'!I105</f>
        <v>16</v>
      </c>
      <c r="G29" s="3">
        <f>'Plan studiów DSiAIwP'!J105</f>
        <v>0</v>
      </c>
      <c r="H29" s="3">
        <f>'Plan studiów DSiAIwP'!K105</f>
        <v>0</v>
      </c>
      <c r="I29" s="3">
        <f>'Plan studiów DSiAIwP'!L105</f>
        <v>0</v>
      </c>
      <c r="J29" s="3">
        <f>'Plan studiów DSiAIwP'!M105</f>
        <v>0</v>
      </c>
    </row>
    <row r="30" spans="1:10" x14ac:dyDescent="0.3">
      <c r="A30" s="107" t="s">
        <v>38</v>
      </c>
      <c r="B30" s="108"/>
      <c r="C30" s="1" t="str">
        <f>'Plan studiów DSiAIwP'!D106</f>
        <v>x</v>
      </c>
      <c r="D30" s="1">
        <f>'Plan studiów DSiAIwP'!E106</f>
        <v>0</v>
      </c>
      <c r="E30" s="1">
        <f>'Plan studiów DSiAIwP'!H106</f>
        <v>0</v>
      </c>
      <c r="F30" s="1">
        <f>'Plan studiów DSiAIwP'!I106</f>
        <v>0</v>
      </c>
      <c r="G30" s="1">
        <f>'Plan studiów DSiAIwP'!J106</f>
        <v>0</v>
      </c>
      <c r="H30" s="1">
        <f>'Plan studiów DSiAIwP'!K106</f>
        <v>0</v>
      </c>
      <c r="I30" s="1">
        <f>'Plan studiów DSiAIwP'!L106</f>
        <v>0</v>
      </c>
      <c r="J30" s="1">
        <f>'Plan studiów DSiAIwP'!M106</f>
        <v>0</v>
      </c>
    </row>
    <row r="31" spans="1:10" x14ac:dyDescent="0.3">
      <c r="A31" s="107" t="s">
        <v>39</v>
      </c>
      <c r="B31" s="108"/>
      <c r="C31" s="1">
        <f>'Plan studiów DSiAIwP'!D107</f>
        <v>0</v>
      </c>
      <c r="D31" s="1">
        <f>'Plan studiów DSiAIwP'!E107</f>
        <v>0</v>
      </c>
      <c r="E31" s="1">
        <f>'Plan studiów DSiAIwP'!H107</f>
        <v>0</v>
      </c>
      <c r="F31" s="1">
        <f>'Plan studiów DSiAIwP'!I107</f>
        <v>0</v>
      </c>
      <c r="G31" s="1">
        <f>'Plan studiów DSiAIwP'!J107</f>
        <v>0</v>
      </c>
      <c r="H31" s="1">
        <f>'Plan studiów DSiAIwP'!K107</f>
        <v>0</v>
      </c>
      <c r="I31" s="1">
        <f>'Plan studiów DSiAIwP'!L107</f>
        <v>0</v>
      </c>
      <c r="J31" s="1">
        <f>'Plan studiów DSiAIwP'!M107</f>
        <v>0</v>
      </c>
    </row>
    <row r="32" spans="1:10" x14ac:dyDescent="0.3">
      <c r="J32" s="123"/>
    </row>
    <row r="35" spans="1:4" x14ac:dyDescent="0.3">
      <c r="A35" s="120" t="s">
        <v>24</v>
      </c>
      <c r="B35" s="121" t="s">
        <v>47</v>
      </c>
      <c r="C35" s="120" t="s">
        <v>48</v>
      </c>
      <c r="D35" s="120"/>
    </row>
    <row r="36" spans="1:4" x14ac:dyDescent="0.3">
      <c r="A36" s="120"/>
      <c r="B36" s="121"/>
      <c r="C36" s="3" t="s">
        <v>49</v>
      </c>
      <c r="D36" s="3" t="s">
        <v>50</v>
      </c>
    </row>
    <row r="37" spans="1:4" x14ac:dyDescent="0.3">
      <c r="A37" s="119" t="s">
        <v>51</v>
      </c>
      <c r="B37" s="119"/>
      <c r="C37" s="3">
        <v>210</v>
      </c>
      <c r="D37" s="3">
        <v>100</v>
      </c>
    </row>
    <row r="38" spans="1:4" ht="28.8" x14ac:dyDescent="0.3">
      <c r="A38" s="1">
        <v>1</v>
      </c>
      <c r="B38" s="36" t="s">
        <v>52</v>
      </c>
      <c r="C38" s="6">
        <v>105.49</v>
      </c>
      <c r="D38" s="6">
        <f>C38/C$37*100</f>
        <v>50.233333333333327</v>
      </c>
    </row>
    <row r="39" spans="1:4" x14ac:dyDescent="0.3">
      <c r="A39" s="1">
        <v>2</v>
      </c>
      <c r="B39" s="57" t="s">
        <v>53</v>
      </c>
      <c r="C39" s="6">
        <f>C13</f>
        <v>10</v>
      </c>
      <c r="D39" s="6">
        <f t="shared" ref="D39:D46" si="1">C39/C$37*100</f>
        <v>4.7619047619047619</v>
      </c>
    </row>
    <row r="40" spans="1:4" ht="28.8" x14ac:dyDescent="0.3">
      <c r="A40" s="1">
        <v>3</v>
      </c>
      <c r="B40" s="36" t="s">
        <v>54</v>
      </c>
      <c r="C40" s="6">
        <f>D6</f>
        <v>104.43</v>
      </c>
      <c r="D40" s="6">
        <f t="shared" si="1"/>
        <v>49.728571428571435</v>
      </c>
    </row>
    <row r="41" spans="1:4" x14ac:dyDescent="0.3">
      <c r="A41" s="1">
        <v>4</v>
      </c>
      <c r="B41" s="57" t="s">
        <v>55</v>
      </c>
      <c r="C41" s="6">
        <f>'Plan studiów DSiAIwP'!D29+'Plan studiów DSiAIwP'!D105</f>
        <v>14</v>
      </c>
      <c r="D41" s="6">
        <f t="shared" si="1"/>
        <v>6.666666666666667</v>
      </c>
    </row>
    <row r="42" spans="1:4" x14ac:dyDescent="0.3">
      <c r="A42" s="1">
        <v>5</v>
      </c>
      <c r="B42" s="57" t="s">
        <v>56</v>
      </c>
      <c r="C42" s="6">
        <f>C11+C15+C19+C23+C27+C31</f>
        <v>136.5</v>
      </c>
      <c r="D42" s="6">
        <f t="shared" si="1"/>
        <v>65</v>
      </c>
    </row>
    <row r="43" spans="1:4" x14ac:dyDescent="0.3">
      <c r="A43" s="1">
        <v>6</v>
      </c>
      <c r="B43" s="57" t="s">
        <v>57</v>
      </c>
      <c r="C43" s="6">
        <f>C25</f>
        <v>6</v>
      </c>
      <c r="D43" s="6">
        <f t="shared" si="1"/>
        <v>2.8571428571428572</v>
      </c>
    </row>
    <row r="44" spans="1:4" x14ac:dyDescent="0.3">
      <c r="A44" s="1">
        <v>7</v>
      </c>
      <c r="B44" s="57" t="s">
        <v>58</v>
      </c>
      <c r="C44" s="7" t="s">
        <v>62</v>
      </c>
      <c r="D44" s="7" t="s">
        <v>62</v>
      </c>
    </row>
    <row r="45" spans="1:4" x14ac:dyDescent="0.3">
      <c r="A45" s="1">
        <v>8</v>
      </c>
      <c r="B45" s="57" t="s">
        <v>59</v>
      </c>
      <c r="C45" s="6">
        <f>'Plan studiów DSiAIwP'!D22+'Plan studiów DSiAIwP'!D24+'Plan studiów DSiAIwP'!D26+'Plan studiów DSiAIwP'!D28</f>
        <v>8</v>
      </c>
      <c r="D45" s="6">
        <f t="shared" si="1"/>
        <v>3.8095238095238098</v>
      </c>
    </row>
    <row r="46" spans="1:4" ht="28.8" x14ac:dyDescent="0.3">
      <c r="A46" s="1">
        <v>9</v>
      </c>
      <c r="B46" s="36" t="s">
        <v>60</v>
      </c>
      <c r="C46" s="6">
        <f>'Plan studiów DSiAIwP'!D21+'Plan studiów DSiAIwP'!D23+'Plan studiów DSiAIwP'!D51</f>
        <v>5</v>
      </c>
      <c r="D46" s="6">
        <f t="shared" si="1"/>
        <v>2.3809523809523809</v>
      </c>
    </row>
    <row r="47" spans="1:4" ht="28.8" x14ac:dyDescent="0.3">
      <c r="A47" s="1">
        <v>10</v>
      </c>
      <c r="B47" s="36" t="s">
        <v>61</v>
      </c>
      <c r="C47" s="7" t="s">
        <v>62</v>
      </c>
      <c r="D47" s="7" t="s">
        <v>62</v>
      </c>
    </row>
    <row r="48" spans="1:4" ht="43.2" x14ac:dyDescent="0.3">
      <c r="A48" s="1">
        <v>11</v>
      </c>
      <c r="B48" s="36" t="s">
        <v>63</v>
      </c>
      <c r="C48" s="6">
        <v>168.5</v>
      </c>
      <c r="D48" s="6">
        <f t="shared" ref="D48:D49" si="2">C48/C$37*100</f>
        <v>80.238095238095241</v>
      </c>
    </row>
    <row r="49" spans="1:4" x14ac:dyDescent="0.3">
      <c r="A49" s="1">
        <v>12</v>
      </c>
      <c r="B49" s="36" t="s">
        <v>146</v>
      </c>
      <c r="C49" s="6">
        <f>'Plan studiów DSiAIwP'!D49+'Plan studiów DSiAIwP'!D86/3</f>
        <v>6</v>
      </c>
      <c r="D49" s="6">
        <f t="shared" si="2"/>
        <v>2.8571428571428572</v>
      </c>
    </row>
    <row r="51" spans="1:4" ht="28.8" x14ac:dyDescent="0.3">
      <c r="A51" s="3" t="s">
        <v>24</v>
      </c>
      <c r="B51" s="8" t="s">
        <v>64</v>
      </c>
      <c r="C51" s="3" t="s">
        <v>50</v>
      </c>
    </row>
    <row r="52" spans="1:4" x14ac:dyDescent="0.3">
      <c r="A52" s="1">
        <v>1</v>
      </c>
      <c r="B52" s="36" t="s">
        <v>147</v>
      </c>
      <c r="C52" s="1">
        <v>60</v>
      </c>
    </row>
    <row r="53" spans="1:4" x14ac:dyDescent="0.3">
      <c r="A53" s="1">
        <v>2</v>
      </c>
      <c r="B53" s="36" t="s">
        <v>218</v>
      </c>
      <c r="C53" s="1">
        <v>40</v>
      </c>
    </row>
    <row r="54" spans="1:4" x14ac:dyDescent="0.3">
      <c r="A54" s="105" t="s">
        <v>65</v>
      </c>
      <c r="B54" s="111"/>
      <c r="C54" s="3">
        <f>C52+C53</f>
        <v>100</v>
      </c>
    </row>
  </sheetData>
  <mergeCells count="39">
    <mergeCell ref="A10:B10"/>
    <mergeCell ref="A1:I1"/>
    <mergeCell ref="A4:A5"/>
    <mergeCell ref="B4:B5"/>
    <mergeCell ref="C4:C5"/>
    <mergeCell ref="D4:D5"/>
    <mergeCell ref="E4:H4"/>
    <mergeCell ref="I4:I5"/>
    <mergeCell ref="J4:J5"/>
    <mergeCell ref="A6:B6"/>
    <mergeCell ref="A7:J7"/>
    <mergeCell ref="A8:J8"/>
    <mergeCell ref="A9:B9"/>
    <mergeCell ref="A22:B22"/>
    <mergeCell ref="A11:B11"/>
    <mergeCell ref="A12:J12"/>
    <mergeCell ref="A13:B13"/>
    <mergeCell ref="A14:B14"/>
    <mergeCell ref="A15:B15"/>
    <mergeCell ref="A16:J16"/>
    <mergeCell ref="A17:B17"/>
    <mergeCell ref="A18:B18"/>
    <mergeCell ref="A19:B19"/>
    <mergeCell ref="A20:J20"/>
    <mergeCell ref="A21:B21"/>
    <mergeCell ref="C35:D35"/>
    <mergeCell ref="A23:B23"/>
    <mergeCell ref="A24:J24"/>
    <mergeCell ref="A25:B25"/>
    <mergeCell ref="A26:B26"/>
    <mergeCell ref="A27:B27"/>
    <mergeCell ref="A28:J28"/>
    <mergeCell ref="A37:B37"/>
    <mergeCell ref="A54:B54"/>
    <mergeCell ref="A29:B29"/>
    <mergeCell ref="A30:B30"/>
    <mergeCell ref="A31:B31"/>
    <mergeCell ref="A35:A36"/>
    <mergeCell ref="B35:B36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Plan studiów ISI semestry</vt:lpstr>
      <vt:lpstr>Plan studiów ISI</vt:lpstr>
      <vt:lpstr>Plan studiów ISI sumaryczny</vt:lpstr>
      <vt:lpstr>Plan studiów IO semestry</vt:lpstr>
      <vt:lpstr>Plan studiów IO</vt:lpstr>
      <vt:lpstr>Plan studiów IO sumaryczny</vt:lpstr>
      <vt:lpstr>Plan studiów DSiAIwP semestry</vt:lpstr>
      <vt:lpstr>Plan studiów DSiAIwP</vt:lpstr>
      <vt:lpstr>Plan studiów DSiAIwP sumaryczny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Mariusz Bodzioch</cp:lastModifiedBy>
  <cp:lastPrinted>2023-02-06T19:38:47Z</cp:lastPrinted>
  <dcterms:created xsi:type="dcterms:W3CDTF">2022-06-14T08:18:17Z</dcterms:created>
  <dcterms:modified xsi:type="dcterms:W3CDTF">2024-05-26T11:39:50Z</dcterms:modified>
</cp:coreProperties>
</file>